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326ae5ab0718e1/pkm/PARA/Projects/course_msc_tlm/lectures/tlm_lecture_intro/exercises/"/>
    </mc:Choice>
  </mc:AlternateContent>
  <xr:revisionPtr revIDLastSave="967" documentId="8_{B40857F9-5A53-4851-9E40-096D27E0F19A}" xr6:coauthVersionLast="47" xr6:coauthVersionMax="47" xr10:uidLastSave="{F4B224A0-6AEE-4D28-9468-1F761A84F9D7}"/>
  <bookViews>
    <workbookView xWindow="-120" yWindow="-120" windowWidth="29040" windowHeight="15720" xr2:uid="{C1548997-8482-4BC0-8C24-50E66DB71A79}"/>
  </bookViews>
  <sheets>
    <sheet name="Data" sheetId="1" r:id="rId1"/>
    <sheet name="Stats" sheetId="9" r:id="rId2"/>
    <sheet name="Min-Max Normalization" sheetId="8" r:id="rId3"/>
    <sheet name="Family KPIs" sheetId="10" r:id="rId4"/>
    <sheet name="Radar Plot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I6" i="10" s="1"/>
  <c r="F6" i="8"/>
  <c r="B7" i="8"/>
  <c r="B8" i="8"/>
  <c r="E8" i="8"/>
  <c r="B10" i="8"/>
  <c r="G10" i="10" s="1"/>
  <c r="C10" i="8"/>
  <c r="E11" i="8"/>
  <c r="I11" i="10" s="1"/>
  <c r="F11" i="8"/>
  <c r="B13" i="8"/>
  <c r="E14" i="8"/>
  <c r="F14" i="8"/>
  <c r="B15" i="8"/>
  <c r="B16" i="8"/>
  <c r="E16" i="8"/>
  <c r="B4" i="8"/>
  <c r="C4" i="8"/>
  <c r="E3" i="8"/>
  <c r="I3" i="10" s="1"/>
  <c r="F3" i="8"/>
  <c r="B3" i="8"/>
  <c r="C20" i="8"/>
  <c r="C7" i="8" s="1"/>
  <c r="G7" i="10" s="1"/>
  <c r="D20" i="8"/>
  <c r="D10" i="8" s="1"/>
  <c r="E20" i="8"/>
  <c r="E5" i="8" s="1"/>
  <c r="F20" i="8"/>
  <c r="F8" i="8" s="1"/>
  <c r="C21" i="8"/>
  <c r="C6" i="8" s="1"/>
  <c r="D21" i="8"/>
  <c r="D6" i="8" s="1"/>
  <c r="E21" i="8"/>
  <c r="F21" i="8"/>
  <c r="B21" i="8"/>
  <c r="B20" i="8"/>
  <c r="B18" i="8" s="1"/>
  <c r="G4" i="10"/>
  <c r="H10" i="10" l="1"/>
  <c r="C10" i="10"/>
  <c r="G15" i="10"/>
  <c r="D8" i="10"/>
  <c r="C6" i="10"/>
  <c r="H6" i="10"/>
  <c r="D5" i="8"/>
  <c r="C5" i="10" s="1"/>
  <c r="C5" i="8"/>
  <c r="B5" i="8"/>
  <c r="G5" i="10" s="1"/>
  <c r="F18" i="8"/>
  <c r="E18" i="8"/>
  <c r="G3" i="10"/>
  <c r="D13" i="8"/>
  <c r="H13" i="10" s="1"/>
  <c r="C16" i="8"/>
  <c r="D3" i="8"/>
  <c r="E17" i="8"/>
  <c r="E9" i="8"/>
  <c r="F15" i="8"/>
  <c r="F4" i="8"/>
  <c r="D4" i="10" s="1"/>
  <c r="C17" i="8"/>
  <c r="B17" i="10" s="1"/>
  <c r="E15" i="8"/>
  <c r="I15" i="10" s="1"/>
  <c r="B14" i="8"/>
  <c r="D12" i="8"/>
  <c r="F10" i="8"/>
  <c r="C9" i="8"/>
  <c r="E7" i="8"/>
  <c r="B6" i="8"/>
  <c r="G6" i="10" s="1"/>
  <c r="D18" i="8"/>
  <c r="I14" i="10"/>
  <c r="D11" i="8"/>
  <c r="H11" i="10" s="1"/>
  <c r="C8" i="8"/>
  <c r="B8" i="10" s="1"/>
  <c r="D17" i="8"/>
  <c r="H17" i="10" s="1"/>
  <c r="E12" i="8"/>
  <c r="I12" i="10" s="1"/>
  <c r="B11" i="8"/>
  <c r="B11" i="10" s="1"/>
  <c r="D9" i="8"/>
  <c r="F7" i="8"/>
  <c r="D7" i="10" s="1"/>
  <c r="E4" i="8"/>
  <c r="B17" i="8"/>
  <c r="D15" i="8"/>
  <c r="F13" i="8"/>
  <c r="I13" i="10" s="1"/>
  <c r="C12" i="8"/>
  <c r="B12" i="10" s="1"/>
  <c r="E10" i="8"/>
  <c r="I10" i="10" s="1"/>
  <c r="B9" i="8"/>
  <c r="G9" i="10" s="1"/>
  <c r="D7" i="8"/>
  <c r="F5" i="8"/>
  <c r="D5" i="10" s="1"/>
  <c r="C18" i="8"/>
  <c r="G18" i="10" s="1"/>
  <c r="D2" i="11" s="1"/>
  <c r="D16" i="8"/>
  <c r="C13" i="8"/>
  <c r="D8" i="8"/>
  <c r="F17" i="8"/>
  <c r="G13" i="10"/>
  <c r="F9" i="8"/>
  <c r="D9" i="10" s="1"/>
  <c r="G16" i="10"/>
  <c r="D14" i="8"/>
  <c r="C14" i="10" s="1"/>
  <c r="F12" i="8"/>
  <c r="C11" i="8"/>
  <c r="C3" i="8"/>
  <c r="B3" i="10" s="1"/>
  <c r="C14" i="8"/>
  <c r="D4" i="8"/>
  <c r="F16" i="8"/>
  <c r="D16" i="10" s="1"/>
  <c r="C15" i="8"/>
  <c r="E13" i="8"/>
  <c r="B12" i="8"/>
  <c r="H14" i="10"/>
  <c r="I8" i="10"/>
  <c r="G8" i="10"/>
  <c r="B7" i="10"/>
  <c r="H5" i="10"/>
  <c r="C11" i="10"/>
  <c r="C17" i="10"/>
  <c r="B16" i="10"/>
  <c r="D17" i="10"/>
  <c r="B15" i="10"/>
  <c r="B14" i="10"/>
  <c r="D15" i="10"/>
  <c r="B5" i="10"/>
  <c r="D3" i="10"/>
  <c r="B10" i="10"/>
  <c r="D11" i="10"/>
  <c r="D6" i="10"/>
  <c r="B13" i="10"/>
  <c r="D14" i="10"/>
  <c r="B4" i="10"/>
  <c r="D12" i="10" l="1"/>
  <c r="D10" i="10"/>
  <c r="G11" i="10"/>
  <c r="I9" i="10"/>
  <c r="B9" i="10"/>
  <c r="C13" i="10"/>
  <c r="G12" i="10"/>
  <c r="H16" i="10"/>
  <c r="C16" i="10"/>
  <c r="C15" i="10"/>
  <c r="H15" i="10"/>
  <c r="I17" i="10"/>
  <c r="I16" i="10"/>
  <c r="H9" i="10"/>
  <c r="C9" i="10"/>
  <c r="I18" i="10"/>
  <c r="D4" i="11" s="1"/>
  <c r="G17" i="10"/>
  <c r="H12" i="10"/>
  <c r="C12" i="10"/>
  <c r="H3" i="10"/>
  <c r="C3" i="10"/>
  <c r="I5" i="10"/>
  <c r="H7" i="10"/>
  <c r="C7" i="10"/>
  <c r="H4" i="10"/>
  <c r="C4" i="10"/>
  <c r="H18" i="10"/>
  <c r="D3" i="11" s="1"/>
  <c r="C18" i="10"/>
  <c r="C3" i="11" s="1"/>
  <c r="C8" i="10"/>
  <c r="H8" i="10"/>
  <c r="I7" i="10"/>
  <c r="B6" i="10"/>
  <c r="D13" i="10"/>
  <c r="I4" i="10"/>
  <c r="G14" i="10"/>
  <c r="F18" i="1"/>
  <c r="G18" i="1"/>
  <c r="E18" i="1"/>
  <c r="D18" i="1"/>
  <c r="C18" i="1"/>
  <c r="B18" i="10" l="1"/>
  <c r="C2" i="11" s="1"/>
  <c r="D18" i="10"/>
  <c r="C4" i="11" s="1"/>
</calcChain>
</file>

<file path=xl/sharedStrings.xml><?xml version="1.0" encoding="utf-8"?>
<sst xmlns="http://schemas.openxmlformats.org/spreadsheetml/2006/main" count="89" uniqueCount="52">
  <si>
    <t>Period</t>
  </si>
  <si>
    <t>Orders</t>
  </si>
  <si>
    <t>Complaints</t>
  </si>
  <si>
    <t>Stock values [$]</t>
  </si>
  <si>
    <t>Deliveries</t>
  </si>
  <si>
    <t>Vehicle trips</t>
  </si>
  <si>
    <t>Current month</t>
  </si>
  <si>
    <t>Stock value</t>
  </si>
  <si>
    <t>Customer on average</t>
  </si>
  <si>
    <t>Planned journey</t>
  </si>
  <si>
    <t>Days</t>
  </si>
  <si>
    <t>Family</t>
  </si>
  <si>
    <t>Computing method</t>
  </si>
  <si>
    <t>Order processing</t>
  </si>
  <si>
    <t>Number of orders in a month/number of weekdays in a month</t>
  </si>
  <si>
    <t>Inventory</t>
  </si>
  <si>
    <t>Transportation</t>
  </si>
  <si>
    <t>Max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</si>
  <si>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</si>
  <si>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</si>
  <si>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</si>
  <si>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</si>
  <si>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</si>
  <si>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</si>
  <si>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</si>
  <si>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</si>
  <si>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</si>
  <si>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</si>
  <si>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</si>
  <si>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</si>
  <si>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</si>
  <si>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Order Processing</t>
  </si>
  <si>
    <t>Balanced</t>
  </si>
  <si>
    <t>Service Oriented</t>
  </si>
  <si>
    <t>Min</t>
  </si>
  <si>
    <t>Min-Max Normalization</t>
  </si>
  <si>
    <t>Summary Statistics</t>
  </si>
  <si>
    <t>16 (Balanced)</t>
  </si>
  <si>
    <t>16 (Service Oriented)</t>
  </si>
  <si>
    <t>Scenarios/Weight KPI</t>
  </si>
  <si>
    <t>Goal</t>
  </si>
  <si>
    <t>a</t>
  </si>
  <si>
    <t>b</t>
  </si>
  <si>
    <t>Planned journeys</t>
  </si>
  <si>
    <t>Deliveries per journey</t>
  </si>
  <si>
    <t>Journey made</t>
  </si>
  <si>
    <t>Performance measure</t>
  </si>
  <si>
    <t>Monthly number of planned journeys/monthly number of journeys carried out</t>
  </si>
  <si>
    <t>Average number of customers monthly served with a journey</t>
  </si>
  <si>
    <t>Monthly inventory value</t>
  </si>
  <si>
    <t>Number of complaints a month</t>
  </si>
  <si>
    <t>Stock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</si>
</sst>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" fontId="2" fillId="0" borderId="1" xfId="1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4" fontId="4" fillId="0" borderId="7" xfId="1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0" fontId="0" fillId="0" borderId="9" xfId="0" applyBorder="1"/>
    <xf numFmtId="164" fontId="3" fillId="0" borderId="0" xfId="0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4" fontId="4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165" fontId="0" fillId="0" borderId="0" xfId="0" applyNumberFormat="1"/>
    <xf numFmtId="165" fontId="0" fillId="0" borderId="9" xfId="0" applyNumberFormat="1" applyBorder="1"/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wrapText="1"/>
    </xf>
  </cellXfs>
  <cellStyles count="2">
    <cellStyle name="Normal" xfId="0" builtinId="0"/>
    <cellStyle name="Normale 2" xfId="1" xr:uid="{B957C49E-6E2F-4BF2-B875-7C3EBD9B04F9}"/>
  </cellStyles>
  <dxfs count="19">
    <dxf>
      <border outline="0">
        <bottom style="thick">
          <color indexed="64"/>
        </bottom>
      </border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#,##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#,##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#,##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" formatCode="#,##0"/>
      <alignment horizontal="center" vertical="center" textRotation="0" wrapText="1" indent="0" justifyLastLine="0" shrinkToFit="0" readingOrder="0"/>
    </dxf>
    <dxf>
      <border outline="0">
        <top style="thick">
          <color indexed="64"/>
        </top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#,##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#,##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#,##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" formatCode="#,##0"/>
      <alignment horizontal="center" vertical="center" textRotation="0" wrapText="1" indent="0" justifyLastLine="0" shrinkToFit="0" readingOrder="0"/>
    </dxf>
    <dxf>
      <border outline="0">
        <top style="thick">
          <color indexed="64"/>
        </top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Control Panel</a:t>
            </a:r>
            <a:r>
              <a:rPr lang="en-GB" baseline="0"/>
              <a:t> Ajt Solar </a:t>
            </a:r>
            <a:br>
              <a:rPr lang="en-GB" baseline="0"/>
            </a:br>
            <a:r>
              <a:rPr lang="en-GB" baseline="0"/>
              <a:t>(Period 16, Balanced and Service-Oriented Weight Scenarios)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5454741745901"/>
          <c:y val="0.23269220018612477"/>
          <c:w val="0.60820221707667499"/>
          <c:h val="0.73996938670304313"/>
        </c:manualLayout>
      </c:layout>
      <c:radarChart>
        <c:radarStyle val="marker"/>
        <c:varyColors val="0"/>
        <c:ser>
          <c:idx val="15"/>
          <c:order val="0"/>
          <c:tx>
            <c:strRef>
              <c:f>'Radar Plot'!$C$1</c:f>
              <c:strCache>
                <c:ptCount val="1"/>
                <c:pt idx="0">
                  <c:v>16 (Balanced)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strRef>
              <c:f>'Family KPIs'!$B$2:$D$2</c:f>
              <c:strCache>
                <c:ptCount val="3"/>
                <c:pt idx="0">
                  <c:v>Order Processing</c:v>
                </c:pt>
                <c:pt idx="1">
                  <c:v>Inventory</c:v>
                </c:pt>
                <c:pt idx="2">
                  <c:v>Transportation</c:v>
                </c:pt>
              </c:strCache>
            </c:strRef>
          </c:cat>
          <c:val>
            <c:numRef>
              <c:f>'Radar Plot'!$C$2:$C$4</c:f>
              <c:numCache>
                <c:formatCode>0.00</c:formatCode>
                <c:ptCount val="3"/>
                <c:pt idx="0">
                  <c:v>5.8702809705493024</c:v>
                </c:pt>
                <c:pt idx="1">
                  <c:v>8.5644628099173552</c:v>
                </c:pt>
                <c:pt idx="2" formatCode="#,##0.0">
                  <c:v>4.1725166725166734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2-4CE9-BA25-EFF669391A54}"/>
            </c:ext>
          </c:extLst>
        </c:ser>
        <c:ser>
          <c:idx val="0"/>
          <c:order val="1"/>
          <c:tx>
            <c:strRef>
              <c:f>'Radar Plot'!$D$1</c:f>
              <c:strCache>
                <c:ptCount val="1"/>
                <c:pt idx="0">
                  <c:v>16 (Service Oriented)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B0F0"/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strRef>
              <c:f>'Family KPIs'!$B$2:$D$2</c:f>
              <c:strCache>
                <c:ptCount val="3"/>
                <c:pt idx="0">
                  <c:v>Order Processing</c:v>
                </c:pt>
                <c:pt idx="1">
                  <c:v>Inventory</c:v>
                </c:pt>
                <c:pt idx="2">
                  <c:v>Transportation</c:v>
                </c:pt>
              </c:strCache>
            </c:strRef>
          </c:cat>
          <c:val>
            <c:numRef>
              <c:f>'Radar Plot'!$D$2:$D$4</c:f>
              <c:numCache>
                <c:formatCode>0.00</c:formatCode>
                <c:ptCount val="3"/>
                <c:pt idx="0">
                  <c:v>5.0178207562426245</c:v>
                </c:pt>
                <c:pt idx="1">
                  <c:v>8.5644628099173552</c:v>
                </c:pt>
                <c:pt idx="2" formatCode="#,##0.0">
                  <c:v>4.1213057213057223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2-4CE9-BA25-EFF669391A54}"/>
            </c:ext>
          </c:extLst>
        </c:ser>
        <c:ser>
          <c:idx val="1"/>
          <c:order val="2"/>
          <c:tx>
            <c:strRef>
              <c:f>'Radar Plot'!$B$1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'Radar Plot'!$B$2:$B$4</c:f>
              <c:numCache>
                <c:formatCode>0.00</c:formatCode>
                <c:ptCount val="3"/>
                <c:pt idx="0">
                  <c:v>10</c:v>
                </c:pt>
                <c:pt idx="1">
                  <c:v>10</c:v>
                </c:pt>
                <c:pt idx="2" formatCode="#,##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2-4CE9-BA25-EFF669391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971455"/>
        <c:axId val="1776816176"/>
        <c:extLst/>
      </c:radarChart>
      <c:catAx>
        <c:axId val="26497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816176"/>
        <c:crosses val="autoZero"/>
        <c:auto val="1"/>
        <c:lblAlgn val="ctr"/>
        <c:lblOffset val="100"/>
        <c:noMultiLvlLbl val="0"/>
      </c:catAx>
      <c:valAx>
        <c:axId val="1776816176"/>
        <c:scaling>
          <c:orientation val="minMax"/>
          <c:max val="1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97145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86474</xdr:colOff>
      <xdr:row>5</xdr:row>
      <xdr:rowOff>79529</xdr:rowOff>
    </xdr:from>
    <xdr:to>
      <xdr:col>3</xdr:col>
      <xdr:colOff>920931</xdr:colOff>
      <xdr:row>28</xdr:row>
      <xdr:rowOff>124728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C8AB52-93B3-4E77-B326-F51DABFC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0F04BD-0D6B-4575-9E4F-C271E850766F}" name="Table1" displayName="Table1" ref="A2:D18" totalsRowShown="0" headerRowDxfId="18" dataDxfId="16" headerRowBorderDxfId="17" tableBorderDxfId="15" headerRowCellStyle="Normale 2">
  <autoFilter ref="A2:D18" xr:uid="{9D0F04BD-0D6B-4575-9E4F-C271E850766F}"/>
  <tableColumns count="4">
    <tableColumn id="1" xr3:uid="{4A65510B-21D4-412C-AFBE-1385367652EF}" name="Period" dataDxfId="14" dataCellStyle="Normale 2"/>
    <tableColumn id="2" xr3:uid="{C3D82242-7551-4011-B35B-F28E20CC6898}" name="Order Processing" dataDxfId="13">
      <calculatedColumnFormula>$L$3*'Min-Max Normalization'!B3+$M$3*'Min-Max Normalization'!C3</calculatedColumnFormula>
    </tableColumn>
    <tableColumn id="3" xr3:uid="{7721B4DD-DC30-4474-AC8E-88833DE6DDC5}" name="Inventory" dataDxfId="12">
      <calculatedColumnFormula>'Min-Max Normalization'!D3*$N$3</calculatedColumnFormula>
    </tableColumn>
    <tableColumn id="4" xr3:uid="{B30243C3-C2A7-4EFA-894D-6CB4BCE5A869}" name="Transportation" dataDxfId="11">
      <calculatedColumnFormula>$O$3*'Min-Max Normalization'!E3+$P$3*'Min-Max Normalization'!F3</calculatedColumnFormula>
    </tableColumn>
  </tableColumns>
  <tableStyleInfo name="TableStyleLight1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057879D-A3C5-4B3A-B2AA-7F88435E8452}" name="Table118" displayName="Table118" ref="F2:I18" totalsRowShown="0" headerRowDxfId="10" dataDxfId="8" headerRowBorderDxfId="9" tableBorderDxfId="7" headerRowCellStyle="Normale 2">
  <autoFilter ref="F2:I18" xr:uid="{3057879D-A3C5-4B3A-B2AA-7F88435E8452}"/>
  <tableColumns count="4">
    <tableColumn id="1" xr3:uid="{F137C9DB-7F4B-4020-820D-96C1BD47B2D6}" name="Period" dataDxfId="6" dataCellStyle="Normale 2"/>
    <tableColumn id="2" xr3:uid="{47707AA6-FBF6-4283-8D56-0182EA824347}" name="Order Processing" dataDxfId="5">
      <calculatedColumnFormula>$L$4*'Min-Max Normalization'!B3+$M$4*'Min-Max Normalization'!C3</calculatedColumnFormula>
    </tableColumn>
    <tableColumn id="3" xr3:uid="{5310BD58-642B-47C3-900D-71CCB8121D09}" name="Inventory" dataDxfId="4">
      <calculatedColumnFormula>'Min-Max Normalization'!D3*$N$4</calculatedColumnFormula>
    </tableColumn>
    <tableColumn id="4" xr3:uid="{B8A82FB5-26B0-4BC2-BB8E-1368210FD957}" name="Transportation" dataDxfId="3">
      <calculatedColumnFormula>$O$4*'Min-Max Normalization'!E3+$P$4*'Min-Max Normalization'!F3</calculatedColumnFormula>
    </tableColumn>
  </tableColumns>
  <tableStyleInfo name="TableStyleLight1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141C3ED-DD43-4FB9-A8CB-32BDEE95D7C9}" name="Table18" displayName="Table18" ref="A1:D4" totalsRowShown="0" headerRowDxfId="2" headerRowBorderDxfId="1" tableBorderDxfId="0">
  <autoFilter ref="A1:D4" xr:uid="{1141C3ED-DD43-4FB9-A8CB-32BDEE95D7C9}"/>
  <tableColumns count="4">
    <tableColumn id="1" xr3:uid="{C22DFB54-F5A8-40D7-B711-B23C77B74800}" name="Family"/>
    <tableColumn id="2" xr3:uid="{399E427E-F7DF-49B8-96BC-6F5416EA1403}" name="Goal"/>
    <tableColumn id="3" xr3:uid="{14EC4421-E0D6-41F4-A930-E6124E9AA3FC}" name="16 (Balanced)"/>
    <tableColumn id="4" xr3:uid="{2A7016FC-4376-46B4-81E1-5ED4B66DB298}" name="16 (Service Oriented)"/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6FC4-0AA8-48BA-AD89-3B210E535278}">
  <dimension ref="B1:S989"/>
  <sheetViews>
    <sheetView tabSelected="1" zoomScale="124" zoomScaleNormal="90" workbookViewId="0">
      <selection activeCell="D19" sqref="D19"/>
    </sheetView>
  </sheetViews>
  <sheetFormatPr defaultColWidth="12.625" defaultRowHeight="15" customHeight="1" x14ac:dyDescent="0.2"/>
  <cols>
    <col min="1" max="1" width="4.125" style="2" customWidth="1"/>
    <col min="2" max="2" width="13.875" style="2" bestFit="1" customWidth="1"/>
    <col min="3" max="3" width="18.125" style="2" bestFit="1" customWidth="1"/>
    <col min="4" max="4" width="20.5" style="2" bestFit="1" customWidth="1"/>
    <col min="5" max="5" width="14.25" style="2" customWidth="1"/>
    <col min="6" max="7" width="11.75" style="2" customWidth="1"/>
    <col min="8" max="8" width="4.125" style="2" customWidth="1"/>
    <col min="9" max="10" width="20.625" style="2" customWidth="1"/>
    <col min="19" max="19" width="7.625" customWidth="1"/>
    <col min="20" max="20" width="11.625" style="2" customWidth="1"/>
    <col min="21" max="21" width="7.625" style="2" customWidth="1"/>
    <col min="22" max="22" width="10.125" style="2" customWidth="1"/>
    <col min="23" max="23" width="11.5" style="2" customWidth="1"/>
    <col min="24" max="24" width="9.75" style="2" customWidth="1"/>
    <col min="25" max="25" width="14.375" style="2" customWidth="1"/>
    <col min="26" max="27" width="12.625" style="2"/>
    <col min="28" max="28" width="16.25" style="2" customWidth="1"/>
    <col min="29" max="29" width="12.625" style="2"/>
    <col min="30" max="30" width="14.75" style="2" customWidth="1"/>
    <col min="31" max="16384" width="12.625" style="2"/>
  </cols>
  <sheetData>
    <row r="1" spans="2:10" ht="14.25" customHeight="1" thickBot="1" x14ac:dyDescent="0.25">
      <c r="B1" s="1"/>
      <c r="C1" s="1"/>
      <c r="D1" s="1"/>
      <c r="E1" s="1"/>
      <c r="F1" s="1"/>
      <c r="G1" s="1"/>
    </row>
    <row r="2" spans="2:10" ht="30.75" thickTop="1" x14ac:dyDescent="0.2">
      <c r="B2" s="3" t="s">
        <v>0</v>
      </c>
      <c r="C2" s="3" t="s">
        <v>1</v>
      </c>
      <c r="D2" s="3" t="s">
        <v>2</v>
      </c>
      <c r="E2" s="3" t="s">
        <v>3</v>
      </c>
      <c r="F2" s="3" t="s">
        <v>44</v>
      </c>
      <c r="G2" s="3" t="s">
        <v>43</v>
      </c>
      <c r="I2" s="28" t="s">
        <v>6</v>
      </c>
      <c r="J2" s="29"/>
    </row>
    <row r="3" spans="2:10" ht="14.25" customHeight="1" x14ac:dyDescent="0.2">
      <c r="B3" s="4">
        <v>1</v>
      </c>
      <c r="C3" s="5">
        <v>154.26</v>
      </c>
      <c r="D3" s="4">
        <v>21</v>
      </c>
      <c r="E3" s="4">
        <v>470800</v>
      </c>
      <c r="F3" s="5">
        <v>15.48</v>
      </c>
      <c r="G3" s="5">
        <v>1.07</v>
      </c>
      <c r="I3" s="6" t="s">
        <v>1</v>
      </c>
      <c r="J3" s="7">
        <v>3568</v>
      </c>
    </row>
    <row r="4" spans="2:10" ht="14.25" customHeight="1" x14ac:dyDescent="0.2">
      <c r="B4" s="8">
        <v>2</v>
      </c>
      <c r="C4" s="2">
        <v>151.04</v>
      </c>
      <c r="D4" s="8">
        <v>12</v>
      </c>
      <c r="E4" s="8">
        <v>500800</v>
      </c>
      <c r="F4" s="2">
        <v>36.76</v>
      </c>
      <c r="G4" s="2">
        <v>0.97</v>
      </c>
      <c r="I4" s="6" t="s">
        <v>2</v>
      </c>
      <c r="J4" s="7">
        <v>15</v>
      </c>
    </row>
    <row r="5" spans="2:10" ht="14.25" customHeight="1" x14ac:dyDescent="0.2">
      <c r="B5" s="8">
        <v>3</v>
      </c>
      <c r="C5" s="2">
        <v>161.22999999999999</v>
      </c>
      <c r="D5" s="8">
        <v>16</v>
      </c>
      <c r="E5" s="8">
        <v>533000</v>
      </c>
      <c r="F5" s="2">
        <v>18.940000000000001</v>
      </c>
      <c r="G5" s="2">
        <v>1.1299999999999999</v>
      </c>
      <c r="I5" s="6" t="s">
        <v>7</v>
      </c>
      <c r="J5" s="7">
        <v>560400</v>
      </c>
    </row>
    <row r="6" spans="2:10" ht="14.25" customHeight="1" x14ac:dyDescent="0.2">
      <c r="B6" s="8">
        <v>4</v>
      </c>
      <c r="C6" s="2">
        <v>145.33000000000001</v>
      </c>
      <c r="D6" s="8">
        <v>24</v>
      </c>
      <c r="E6" s="8">
        <v>565900</v>
      </c>
      <c r="F6" s="2">
        <v>33.07</v>
      </c>
      <c r="G6" s="2">
        <v>1.1399999999999999</v>
      </c>
      <c r="I6" s="6" t="s">
        <v>8</v>
      </c>
      <c r="J6" s="9">
        <v>24.25</v>
      </c>
    </row>
    <row r="7" spans="2:10" ht="14.25" customHeight="1" x14ac:dyDescent="0.2">
      <c r="B7" s="8">
        <v>5</v>
      </c>
      <c r="C7" s="2">
        <v>158.66</v>
      </c>
      <c r="D7" s="8">
        <v>14</v>
      </c>
      <c r="E7" s="8">
        <v>567700</v>
      </c>
      <c r="F7" s="2">
        <v>31.15</v>
      </c>
      <c r="G7" s="2">
        <v>1.1299999999999999</v>
      </c>
      <c r="I7" s="6" t="s">
        <v>9</v>
      </c>
      <c r="J7" s="7">
        <v>4950</v>
      </c>
    </row>
    <row r="8" spans="2:10" ht="14.25" customHeight="1" x14ac:dyDescent="0.2">
      <c r="B8" s="8">
        <v>6</v>
      </c>
      <c r="C8" s="2">
        <v>171.25</v>
      </c>
      <c r="D8" s="8">
        <v>16</v>
      </c>
      <c r="E8" s="8">
        <v>471900</v>
      </c>
      <c r="F8" s="2">
        <v>40.369999999999997</v>
      </c>
      <c r="G8" s="2">
        <v>1.1000000000000001</v>
      </c>
      <c r="I8" s="6" t="s">
        <v>45</v>
      </c>
      <c r="J8" s="7">
        <v>4702</v>
      </c>
    </row>
    <row r="9" spans="2:10" ht="14.25" customHeight="1" x14ac:dyDescent="0.2">
      <c r="B9" s="8">
        <v>7</v>
      </c>
      <c r="C9" s="2">
        <v>98.66</v>
      </c>
      <c r="D9" s="8">
        <v>31</v>
      </c>
      <c r="E9" s="8">
        <v>522200</v>
      </c>
      <c r="F9" s="2">
        <v>23.35</v>
      </c>
      <c r="G9" s="2">
        <v>0.83</v>
      </c>
      <c r="I9" s="6" t="s">
        <v>10</v>
      </c>
      <c r="J9" s="7">
        <v>23</v>
      </c>
    </row>
    <row r="10" spans="2:10" ht="14.25" customHeight="1" x14ac:dyDescent="0.2">
      <c r="B10" s="8">
        <v>8</v>
      </c>
      <c r="C10" s="2">
        <v>102.45</v>
      </c>
      <c r="D10" s="8">
        <v>8</v>
      </c>
      <c r="E10" s="8">
        <v>531000</v>
      </c>
      <c r="F10" s="2">
        <v>14.33</v>
      </c>
      <c r="G10" s="2">
        <v>1</v>
      </c>
    </row>
    <row r="11" spans="2:10" ht="14.25" customHeight="1" x14ac:dyDescent="0.2">
      <c r="B11" s="8">
        <v>9</v>
      </c>
      <c r="C11" s="2">
        <v>134.74</v>
      </c>
      <c r="D11" s="8">
        <v>12</v>
      </c>
      <c r="E11" s="8">
        <v>509800</v>
      </c>
      <c r="F11" s="2">
        <v>39.799999999999997</v>
      </c>
      <c r="G11" s="2">
        <v>0.93</v>
      </c>
    </row>
    <row r="12" spans="2:10" ht="14.25" customHeight="1" x14ac:dyDescent="0.2">
      <c r="B12" s="8">
        <v>10</v>
      </c>
      <c r="C12" s="2">
        <v>147.24</v>
      </c>
      <c r="D12" s="8">
        <v>16</v>
      </c>
      <c r="E12" s="8">
        <v>579700</v>
      </c>
      <c r="F12" s="2">
        <v>18.37</v>
      </c>
      <c r="G12" s="2">
        <v>1.2</v>
      </c>
    </row>
    <row r="13" spans="2:10" ht="14.25" customHeight="1" x14ac:dyDescent="0.2">
      <c r="B13" s="8">
        <v>11</v>
      </c>
      <c r="C13" s="2">
        <v>133.54</v>
      </c>
      <c r="D13" s="8">
        <v>21</v>
      </c>
      <c r="E13" s="8">
        <v>548300</v>
      </c>
      <c r="F13" s="2">
        <v>26.04</v>
      </c>
      <c r="G13" s="2">
        <v>1.1499999999999999</v>
      </c>
    </row>
    <row r="14" spans="2:10" ht="14.25" customHeight="1" x14ac:dyDescent="0.2">
      <c r="B14" s="8">
        <v>12</v>
      </c>
      <c r="C14" s="2">
        <v>154.81</v>
      </c>
      <c r="D14" s="8">
        <v>18</v>
      </c>
      <c r="E14" s="8">
        <v>458700</v>
      </c>
      <c r="F14" s="2">
        <v>30.1</v>
      </c>
      <c r="G14" s="2">
        <v>1</v>
      </c>
    </row>
    <row r="15" spans="2:10" ht="14.25" customHeight="1" x14ac:dyDescent="0.2">
      <c r="B15" s="8">
        <v>13</v>
      </c>
      <c r="C15" s="2">
        <v>148.82</v>
      </c>
      <c r="D15" s="8">
        <v>20</v>
      </c>
      <c r="E15" s="8">
        <v>542100</v>
      </c>
      <c r="F15" s="2">
        <v>36.6</v>
      </c>
      <c r="G15" s="2">
        <v>0.95</v>
      </c>
    </row>
    <row r="16" spans="2:10" ht="14.25" customHeight="1" x14ac:dyDescent="0.2">
      <c r="B16" s="8">
        <v>14</v>
      </c>
      <c r="C16" s="2">
        <v>124.31</v>
      </c>
      <c r="D16" s="8">
        <v>13</v>
      </c>
      <c r="E16" s="8">
        <v>524500</v>
      </c>
      <c r="F16" s="2">
        <v>26.52</v>
      </c>
      <c r="G16" s="2">
        <v>1.1100000000000001</v>
      </c>
    </row>
    <row r="17" spans="2:7" ht="14.25" customHeight="1" x14ac:dyDescent="0.2">
      <c r="B17" s="10">
        <v>15</v>
      </c>
      <c r="C17" s="11">
        <v>164.03</v>
      </c>
      <c r="D17" s="10">
        <v>11</v>
      </c>
      <c r="E17" s="10">
        <v>567400</v>
      </c>
      <c r="F17" s="11">
        <v>33.46</v>
      </c>
      <c r="G17" s="11">
        <v>1</v>
      </c>
    </row>
    <row r="18" spans="2:7" ht="14.25" customHeight="1" thickBot="1" x14ac:dyDescent="0.25">
      <c r="B18" s="10">
        <v>16</v>
      </c>
      <c r="C18" s="11">
        <f>J3/J9</f>
        <v>155.13043478260869</v>
      </c>
      <c r="D18" s="10">
        <f>J4</f>
        <v>15</v>
      </c>
      <c r="E18" s="10">
        <f>J5</f>
        <v>560400</v>
      </c>
      <c r="F18" s="11">
        <f>J6</f>
        <v>24.25</v>
      </c>
      <c r="G18" s="11">
        <f>J8/J7</f>
        <v>0.94989898989898991</v>
      </c>
    </row>
    <row r="19" spans="2:7" ht="14.25" customHeight="1" thickTop="1" thickBot="1" x14ac:dyDescent="0.25">
      <c r="B19" s="12"/>
      <c r="C19" s="12"/>
      <c r="D19" s="12"/>
      <c r="E19" s="12"/>
      <c r="F19" s="12"/>
      <c r="G19" s="12"/>
    </row>
    <row r="20" spans="2:7" ht="30.75" thickTop="1" x14ac:dyDescent="0.2">
      <c r="B20" s="12" t="s">
        <v>11</v>
      </c>
      <c r="C20" s="12" t="s">
        <v>46</v>
      </c>
      <c r="D20" s="12" t="s">
        <v>12</v>
      </c>
    </row>
    <row r="21" spans="2:7" ht="45" x14ac:dyDescent="0.2">
      <c r="B21" s="30" t="s">
        <v>13</v>
      </c>
      <c r="C21" s="13" t="s">
        <v>1</v>
      </c>
      <c r="D21" s="13" t="s">
        <v>14</v>
      </c>
    </row>
    <row r="22" spans="2:7" ht="30" x14ac:dyDescent="0.2">
      <c r="B22" s="31"/>
      <c r="C22" s="14" t="s">
        <v>2</v>
      </c>
      <c r="D22" s="14" t="s">
        <v>50</v>
      </c>
    </row>
    <row r="23" spans="2:7" x14ac:dyDescent="0.2">
      <c r="B23" s="2" t="s">
        <v>15</v>
      </c>
      <c r="C23" s="2" t="s">
        <v>51</v>
      </c>
      <c r="D23" s="2" t="s">
        <v>49</v>
      </c>
    </row>
    <row r="24" spans="2:7" ht="45" x14ac:dyDescent="0.2">
      <c r="B24" s="30" t="s">
        <v>16</v>
      </c>
      <c r="C24" s="13" t="s">
        <v>44</v>
      </c>
      <c r="D24" s="13" t="s">
        <v>48</v>
      </c>
    </row>
    <row r="25" spans="2:7" ht="60.75" thickBot="1" x14ac:dyDescent="0.25">
      <c r="B25" s="32"/>
      <c r="C25" s="15" t="s">
        <v>43</v>
      </c>
      <c r="D25" s="15" t="s">
        <v>47</v>
      </c>
    </row>
    <row r="26" spans="2:7" ht="13.5" customHeight="1" thickTop="1" x14ac:dyDescent="0.2"/>
    <row r="27" spans="2:7" ht="13.5" customHeight="1" x14ac:dyDescent="0.2"/>
    <row r="28" spans="2:7" ht="13.5" customHeight="1" x14ac:dyDescent="0.2"/>
    <row r="29" spans="2:7" ht="13.5" customHeight="1" x14ac:dyDescent="0.2"/>
    <row r="30" spans="2:7" ht="13.5" customHeight="1" x14ac:dyDescent="0.2"/>
    <row r="31" spans="2:7" ht="13.5" customHeight="1" x14ac:dyDescent="0.2"/>
    <row r="32" spans="2:7" ht="13.5" customHeight="1" x14ac:dyDescent="0.2"/>
    <row r="33" ht="13.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</sheetData>
  <mergeCells count="3">
    <mergeCell ref="I2:J2"/>
    <mergeCell ref="B21:B22"/>
    <mergeCell ref="B24:B2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D497-4408-4A03-99D4-50CFFC495AC8}">
  <dimension ref="A1:F15"/>
  <sheetViews>
    <sheetView zoomScaleNormal="100" workbookViewId="0">
      <selection activeCell="C21" sqref="C21"/>
    </sheetView>
  </sheetViews>
  <sheetFormatPr defaultRowHeight="15" x14ac:dyDescent="0.2"/>
  <cols>
    <col min="1" max="1" width="16.5" style="2" bestFit="1" customWidth="1"/>
    <col min="2" max="2" width="6.875" style="2" bestFit="1" customWidth="1"/>
    <col min="3" max="3" width="10.25" style="2" bestFit="1" customWidth="1"/>
    <col min="4" max="4" width="10.75" style="2" customWidth="1"/>
    <col min="5" max="5" width="15" style="2" customWidth="1"/>
    <col min="6" max="6" width="11.125" style="2" bestFit="1" customWidth="1"/>
    <col min="7" max="7" width="7.625" customWidth="1"/>
  </cols>
  <sheetData>
    <row r="1" spans="1:6" ht="15.75" thickBot="1" x14ac:dyDescent="0.25"/>
    <row r="2" spans="1:6" ht="30.75" thickTop="1" x14ac:dyDescent="0.25">
      <c r="A2" s="35" t="s">
        <v>36</v>
      </c>
      <c r="B2" s="35" t="s">
        <v>1</v>
      </c>
      <c r="C2" s="35" t="s">
        <v>2</v>
      </c>
      <c r="D2" s="35" t="s">
        <v>3</v>
      </c>
      <c r="E2" s="35" t="s">
        <v>44</v>
      </c>
      <c r="F2" s="35" t="s">
        <v>43</v>
      </c>
    </row>
    <row r="3" spans="1:6" ht="14.25" x14ac:dyDescent="0.2">
      <c r="A3" t="s">
        <v>18</v>
      </c>
      <c r="B3" s="26">
        <v>144.09377717391303</v>
      </c>
      <c r="C3" s="26">
        <v>16.75</v>
      </c>
      <c r="D3" s="26">
        <v>528387.5</v>
      </c>
      <c r="E3" s="26">
        <v>28.036875000000002</v>
      </c>
      <c r="F3" s="26">
        <v>1.0412436868686867</v>
      </c>
    </row>
    <row r="4" spans="1:6" ht="14.25" x14ac:dyDescent="0.2">
      <c r="A4" t="s">
        <v>19</v>
      </c>
      <c r="B4" s="26">
        <v>5.1846951742269001</v>
      </c>
      <c r="C4" s="26">
        <v>1.4215601757693317</v>
      </c>
      <c r="D4" s="26">
        <v>9413.7571095002586</v>
      </c>
      <c r="E4" s="26">
        <v>2.1143739654150555</v>
      </c>
      <c r="F4" s="26">
        <v>2.5445484529740631E-2</v>
      </c>
    </row>
    <row r="5" spans="1:6" ht="14.25" x14ac:dyDescent="0.2">
      <c r="A5" t="s">
        <v>20</v>
      </c>
      <c r="B5" s="26">
        <v>149.93</v>
      </c>
      <c r="C5" s="26">
        <v>16</v>
      </c>
      <c r="D5" s="26">
        <v>532000</v>
      </c>
      <c r="E5" s="26">
        <v>28.310000000000002</v>
      </c>
      <c r="F5" s="26">
        <v>1.0350000000000001</v>
      </c>
    </row>
    <row r="6" spans="1:6" ht="14.25" x14ac:dyDescent="0.2">
      <c r="A6" t="s">
        <v>21</v>
      </c>
      <c r="B6" s="26" t="e">
        <v>#N/A</v>
      </c>
      <c r="C6" s="26">
        <v>16</v>
      </c>
      <c r="D6" s="26" t="e">
        <v>#N/A</v>
      </c>
      <c r="E6" s="26" t="e">
        <v>#N/A</v>
      </c>
      <c r="F6" s="26">
        <v>1</v>
      </c>
    </row>
    <row r="7" spans="1:6" ht="14.25" x14ac:dyDescent="0.2">
      <c r="A7" t="s">
        <v>22</v>
      </c>
      <c r="B7" s="26">
        <v>20.7387806969076</v>
      </c>
      <c r="C7" s="26">
        <v>5.6862407030773268</v>
      </c>
      <c r="D7" s="26">
        <v>37655.028438001034</v>
      </c>
      <c r="E7" s="26">
        <v>8.457495861660222</v>
      </c>
      <c r="F7" s="26">
        <v>0.10178193811896252</v>
      </c>
    </row>
    <row r="8" spans="1:6" ht="14.25" x14ac:dyDescent="0.2">
      <c r="A8" t="s">
        <v>23</v>
      </c>
      <c r="B8" s="26">
        <v>430.09702479442734</v>
      </c>
      <c r="C8" s="26">
        <v>32.333333333333336</v>
      </c>
      <c r="D8" s="26">
        <v>1417901166.6666667</v>
      </c>
      <c r="E8" s="26">
        <v>71.529236249999784</v>
      </c>
      <c r="F8" s="26">
        <v>1.0359562927252318E-2</v>
      </c>
    </row>
    <row r="9" spans="1:6" ht="14.25" x14ac:dyDescent="0.2">
      <c r="A9" t="s">
        <v>24</v>
      </c>
      <c r="B9" s="26">
        <v>0.77052355957395235</v>
      </c>
      <c r="C9" s="26">
        <v>1.3424495368591458</v>
      </c>
      <c r="D9" s="26">
        <v>-0.71921428866689041</v>
      </c>
      <c r="E9" s="26">
        <v>-1.1476978014513382</v>
      </c>
      <c r="F9" s="26">
        <v>-0.60141306379951853</v>
      </c>
    </row>
    <row r="10" spans="1:6" ht="14.25" x14ac:dyDescent="0.2">
      <c r="A10" t="s">
        <v>25</v>
      </c>
      <c r="B10" s="26">
        <v>-1.1580101070891871</v>
      </c>
      <c r="C10" s="26">
        <v>0.95727551000897937</v>
      </c>
      <c r="D10" s="26">
        <v>-0.55074779599359325</v>
      </c>
      <c r="E10" s="26">
        <v>-0.15853135505134824</v>
      </c>
      <c r="F10" s="26">
        <v>-0.33934514236852503</v>
      </c>
    </row>
    <row r="11" spans="1:6" ht="14.25" x14ac:dyDescent="0.2">
      <c r="A11" t="s">
        <v>26</v>
      </c>
      <c r="B11" s="26">
        <v>72.59</v>
      </c>
      <c r="C11" s="26">
        <v>23</v>
      </c>
      <c r="D11" s="26">
        <v>121000</v>
      </c>
      <c r="E11" s="26">
        <v>26.04</v>
      </c>
      <c r="F11" s="26">
        <v>0.37</v>
      </c>
    </row>
    <row r="12" spans="1:6" ht="14.25" x14ac:dyDescent="0.2">
      <c r="A12" t="s">
        <v>27</v>
      </c>
      <c r="B12" s="26">
        <v>98.66</v>
      </c>
      <c r="C12" s="26">
        <v>8</v>
      </c>
      <c r="D12" s="26">
        <v>458700</v>
      </c>
      <c r="E12" s="26">
        <v>14.33</v>
      </c>
      <c r="F12" s="26">
        <v>0.83</v>
      </c>
    </row>
    <row r="13" spans="1:6" ht="14.25" x14ac:dyDescent="0.2">
      <c r="A13" t="s">
        <v>28</v>
      </c>
      <c r="B13" s="26">
        <v>171.25</v>
      </c>
      <c r="C13" s="26">
        <v>31</v>
      </c>
      <c r="D13" s="26">
        <v>579700</v>
      </c>
      <c r="E13" s="26">
        <v>40.369999999999997</v>
      </c>
      <c r="F13" s="26">
        <v>1.2</v>
      </c>
    </row>
    <row r="14" spans="1:6" ht="14.25" x14ac:dyDescent="0.2">
      <c r="A14" t="s">
        <v>29</v>
      </c>
      <c r="B14" s="26">
        <v>2305.5004347826084</v>
      </c>
      <c r="C14" s="26">
        <v>268</v>
      </c>
      <c r="D14" s="26">
        <v>8454200</v>
      </c>
      <c r="E14" s="26">
        <v>448.59000000000003</v>
      </c>
      <c r="F14" s="26">
        <v>16.659898989898988</v>
      </c>
    </row>
    <row r="15" spans="1:6" thickBot="1" x14ac:dyDescent="0.25">
      <c r="A15" s="17" t="s">
        <v>30</v>
      </c>
      <c r="B15" s="27">
        <v>16</v>
      </c>
      <c r="C15" s="27">
        <v>16</v>
      </c>
      <c r="D15" s="27">
        <v>16</v>
      </c>
      <c r="E15" s="27">
        <v>16</v>
      </c>
      <c r="F15" s="2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0EA1-F7AA-4EB3-888B-0CD1AFA5BD56}">
  <dimension ref="A1:I41"/>
  <sheetViews>
    <sheetView zoomScaleNormal="100" workbookViewId="0">
      <selection activeCell="C7" sqref="C7"/>
    </sheetView>
  </sheetViews>
  <sheetFormatPr defaultRowHeight="14.25" x14ac:dyDescent="0.2"/>
  <cols>
    <col min="9" max="9" width="12.375" customWidth="1"/>
  </cols>
  <sheetData>
    <row r="1" spans="1:9" ht="15.75" thickBot="1" x14ac:dyDescent="0.25">
      <c r="A1" s="2"/>
      <c r="B1" s="2"/>
      <c r="C1" s="2"/>
      <c r="D1" s="2"/>
      <c r="E1" s="2"/>
      <c r="F1" s="2"/>
    </row>
    <row r="2" spans="1:9" ht="45.75" thickTop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44</v>
      </c>
      <c r="F2" s="3" t="s">
        <v>43</v>
      </c>
      <c r="H2" s="33" t="s">
        <v>35</v>
      </c>
      <c r="I2" s="33"/>
    </row>
    <row r="3" spans="1:9" ht="15" x14ac:dyDescent="0.2">
      <c r="A3" s="4">
        <v>1</v>
      </c>
      <c r="B3" s="18">
        <f>(Data!C3-B$20)/(B$21-B$20)*($I$3-$I$4) + $I$4</f>
        <v>7.8935115029618395</v>
      </c>
      <c r="C3" s="18">
        <f>(Data!D3-C$20)/(C$21-C$20)*($I$3-$I$4) + $I$4</f>
        <v>6.0869565217391299</v>
      </c>
      <c r="D3" s="18">
        <f>(Data!E3-D$20)/(D$21-D$20)*($I$3-$I$4) + $I$4</f>
        <v>1.9</v>
      </c>
      <c r="E3" s="18">
        <f>(Data!F3-E$20)/(E$21-E$20)*($I$3-$I$4) + $I$4</f>
        <v>1.3974654377880187</v>
      </c>
      <c r="F3" s="18">
        <f>(Data!G3-F$20)/(F$21-F$20)*($I$3-$I$4) + $I$4</f>
        <v>6.8378378378378404</v>
      </c>
      <c r="H3" s="16" t="s">
        <v>17</v>
      </c>
      <c r="I3" s="2">
        <v>10</v>
      </c>
    </row>
    <row r="4" spans="1:9" ht="15" x14ac:dyDescent="0.2">
      <c r="A4" s="8">
        <v>2</v>
      </c>
      <c r="B4" s="18">
        <f>(Data!C4-B$20)/(B$21-B$20)*($I$3-$I$4) + $I$4</f>
        <v>7.4942829590852718</v>
      </c>
      <c r="C4" s="18">
        <f>(Data!D4-C$20)/(C$21-C$20)*($I$3-$I$4) + $I$4</f>
        <v>2.5652173913043477</v>
      </c>
      <c r="D4" s="18">
        <f>(Data!E4-D$20)/(D$21-D$20)*($I$3-$I$4) + $I$4</f>
        <v>4.1314049586776864</v>
      </c>
      <c r="E4" s="18">
        <f>(Data!F4-E$20)/(E$21-E$20)*($I$3-$I$4) + $I$4</f>
        <v>8.7523041474654377</v>
      </c>
      <c r="F4" s="18">
        <f>(Data!G4-F$20)/(F$21-F$20)*($I$3-$I$4) + $I$4</f>
        <v>4.4054054054054053</v>
      </c>
      <c r="H4" s="16" t="s">
        <v>34</v>
      </c>
      <c r="I4" s="2">
        <v>1</v>
      </c>
    </row>
    <row r="5" spans="1:9" ht="15" x14ac:dyDescent="0.2">
      <c r="A5" s="8">
        <v>3</v>
      </c>
      <c r="B5" s="18">
        <f>(Data!C5-B$20)/(B$21-B$20)*($I$3-$I$4) + $I$4</f>
        <v>8.7576801212288178</v>
      </c>
      <c r="C5" s="18">
        <f>(Data!D5-C$20)/(C$21-C$20)*($I$3-$I$4) + $I$4</f>
        <v>4.1304347826086953</v>
      </c>
      <c r="D5" s="18">
        <f>(Data!E5-D$20)/(D$21-D$20)*($I$3-$I$4) + $I$4</f>
        <v>6.5264462809917356</v>
      </c>
      <c r="E5" s="18">
        <f>(Data!F5-E$20)/(E$21-E$20)*($I$3-$I$4) + $I$4</f>
        <v>2.5933179723502309</v>
      </c>
      <c r="F5" s="18">
        <f>(Data!G5-F$20)/(F$21-F$20)*($I$3-$I$4) + $I$4</f>
        <v>8.2972972972972947</v>
      </c>
    </row>
    <row r="6" spans="1:9" ht="15" x14ac:dyDescent="0.2">
      <c r="A6" s="8">
        <v>4</v>
      </c>
      <c r="B6" s="18">
        <f>(Data!C6-B$20)/(B$21-B$20)*($I$3-$I$4) + $I$4</f>
        <v>6.7863342058134739</v>
      </c>
      <c r="C6" s="18">
        <f>(Data!D6-C$20)/(C$21-C$20)*($I$3-$I$4) + $I$4</f>
        <v>7.2608695652173907</v>
      </c>
      <c r="D6" s="18">
        <f>(Data!E6-D$20)/(D$21-D$20)*($I$3-$I$4) + $I$4</f>
        <v>8.9735537190082653</v>
      </c>
      <c r="E6" s="18">
        <f>(Data!F6-E$20)/(E$21-E$20)*($I$3-$I$4) + $I$4</f>
        <v>7.4769585253456228</v>
      </c>
      <c r="F6" s="18">
        <f>(Data!G6-F$20)/(F$21-F$20)*($I$3-$I$4) + $I$4</f>
        <v>8.5405405405405403</v>
      </c>
    </row>
    <row r="7" spans="1:9" ht="15" x14ac:dyDescent="0.2">
      <c r="A7" s="8">
        <v>5</v>
      </c>
      <c r="B7" s="18">
        <f>(Data!C7-B$20)/(B$21-B$20)*($I$3-$I$4) + $I$4</f>
        <v>8.4390411902465896</v>
      </c>
      <c r="C7" s="18">
        <f>(Data!D7-C$20)/(C$21-C$20)*($I$3-$I$4) + $I$4</f>
        <v>3.3478260869565215</v>
      </c>
      <c r="D7" s="18">
        <f>(Data!E7-D$20)/(D$21-D$20)*($I$3-$I$4) + $I$4</f>
        <v>9.1074380165289259</v>
      </c>
      <c r="E7" s="18">
        <f>(Data!F7-E$20)/(E$21-E$20)*($I$3-$I$4) + $I$4</f>
        <v>6.8133640552995391</v>
      </c>
      <c r="F7" s="18">
        <f>(Data!G7-F$20)/(F$21-F$20)*($I$3-$I$4) + $I$4</f>
        <v>8.2972972972972947</v>
      </c>
    </row>
    <row r="8" spans="1:9" ht="15" x14ac:dyDescent="0.2">
      <c r="A8" s="8">
        <v>6</v>
      </c>
      <c r="B8" s="18">
        <f>(Data!C8-B$20)/(B$21-B$20)*($I$3-$I$4) + $I$4</f>
        <v>10</v>
      </c>
      <c r="C8" s="18">
        <f>(Data!D8-C$20)/(C$21-C$20)*($I$3-$I$4) + $I$4</f>
        <v>4.1304347826086953</v>
      </c>
      <c r="D8" s="18">
        <f>(Data!E8-D$20)/(D$21-D$20)*($I$3-$I$4) + $I$4</f>
        <v>1.9818181818181819</v>
      </c>
      <c r="E8" s="18">
        <f>(Data!F8-E$20)/(E$21-E$20)*($I$3-$I$4) + $I$4</f>
        <v>10</v>
      </c>
      <c r="F8" s="18">
        <f>(Data!G8-F$20)/(F$21-F$20)*($I$3-$I$4) + $I$4</f>
        <v>7.5675675675675702</v>
      </c>
    </row>
    <row r="9" spans="1:9" ht="15" x14ac:dyDescent="0.2">
      <c r="A9" s="8">
        <v>7</v>
      </c>
      <c r="B9" s="18">
        <f>(Data!C9-B$20)/(B$21-B$20)*($I$3-$I$4) + $I$4</f>
        <v>1</v>
      </c>
      <c r="C9" s="18">
        <f>(Data!D9-C$20)/(C$21-C$20)*($I$3-$I$4) + $I$4</f>
        <v>10</v>
      </c>
      <c r="D9" s="18">
        <f>(Data!E9-D$20)/(D$21-D$20)*($I$3-$I$4) + $I$4</f>
        <v>5.723140495867769</v>
      </c>
      <c r="E9" s="18">
        <f>(Data!F9-E$20)/(E$21-E$20)*($I$3-$I$4) + $I$4</f>
        <v>4.1175115207373274</v>
      </c>
      <c r="F9" s="18">
        <f>(Data!G9-F$20)/(F$21-F$20)*($I$3-$I$4) + $I$4</f>
        <v>1</v>
      </c>
    </row>
    <row r="10" spans="1:9" ht="15" x14ac:dyDescent="0.2">
      <c r="A10" s="8">
        <v>8</v>
      </c>
      <c r="B10" s="18">
        <f>(Data!C10-B$20)/(B$21-B$20)*($I$3-$I$4) + $I$4</f>
        <v>1.4698994351839105</v>
      </c>
      <c r="C10" s="18">
        <f>(Data!D10-C$20)/(C$21-C$20)*($I$3-$I$4) + $I$4</f>
        <v>1</v>
      </c>
      <c r="D10" s="18">
        <f>(Data!E10-D$20)/(D$21-D$20)*($I$3-$I$4) + $I$4</f>
        <v>6.3776859504132233</v>
      </c>
      <c r="E10" s="18">
        <f>(Data!F10-E$20)/(E$21-E$20)*($I$3-$I$4) + $I$4</f>
        <v>1</v>
      </c>
      <c r="F10" s="18">
        <f>(Data!G10-F$20)/(F$21-F$20)*($I$3-$I$4) + $I$4</f>
        <v>5.135135135135136</v>
      </c>
    </row>
    <row r="11" spans="1:9" ht="15" x14ac:dyDescent="0.2">
      <c r="A11" s="8">
        <v>9</v>
      </c>
      <c r="B11" s="18">
        <f>(Data!C11-B$20)/(B$21-B$20)*($I$3-$I$4) + $I$4</f>
        <v>5.4733434357349511</v>
      </c>
      <c r="C11" s="18">
        <f>(Data!D11-C$20)/(C$21-C$20)*($I$3-$I$4) + $I$4</f>
        <v>2.5652173913043477</v>
      </c>
      <c r="D11" s="18">
        <f>(Data!E11-D$20)/(D$21-D$20)*($I$3-$I$4) + $I$4</f>
        <v>4.8008264462809915</v>
      </c>
      <c r="E11" s="18">
        <f>(Data!F11-E$20)/(E$21-E$20)*($I$3-$I$4) + $I$4</f>
        <v>9.8029953917050694</v>
      </c>
      <c r="F11" s="18">
        <f>(Data!G11-F$20)/(F$21-F$20)*($I$3-$I$4) + $I$4</f>
        <v>3.4324324324324347</v>
      </c>
    </row>
    <row r="12" spans="1:9" ht="15" x14ac:dyDescent="0.2">
      <c r="A12" s="8">
        <v>10</v>
      </c>
      <c r="B12" s="18">
        <f>(Data!C12-B$20)/(B$21-B$20)*($I$3-$I$4) + $I$4</f>
        <v>7.0231436837029912</v>
      </c>
      <c r="C12" s="18">
        <f>(Data!D12-C$20)/(C$21-C$20)*($I$3-$I$4) + $I$4</f>
        <v>4.1304347826086953</v>
      </c>
      <c r="D12" s="18">
        <f>(Data!E12-D$20)/(D$21-D$20)*($I$3-$I$4) + $I$4</f>
        <v>10</v>
      </c>
      <c r="E12" s="18">
        <f>(Data!F12-E$20)/(E$21-E$20)*($I$3-$I$4) + $I$4</f>
        <v>2.3963133640552998</v>
      </c>
      <c r="F12" s="18">
        <f>(Data!G12-F$20)/(F$21-F$20)*($I$3-$I$4) + $I$4</f>
        <v>10</v>
      </c>
    </row>
    <row r="13" spans="1:9" ht="15" x14ac:dyDescent="0.2">
      <c r="A13" s="8">
        <v>11</v>
      </c>
      <c r="B13" s="18">
        <f>(Data!C13-B$20)/(B$21-B$20)*($I$3-$I$4) + $I$4</f>
        <v>5.3245626119300171</v>
      </c>
      <c r="C13" s="18">
        <f>(Data!D13-C$20)/(C$21-C$20)*($I$3-$I$4) + $I$4</f>
        <v>6.0869565217391299</v>
      </c>
      <c r="D13" s="18">
        <f>(Data!E13-D$20)/(D$21-D$20)*($I$3-$I$4) + $I$4</f>
        <v>7.6644628099173548</v>
      </c>
      <c r="E13" s="18">
        <f>(Data!F13-E$20)/(E$21-E$20)*($I$3-$I$4) + $I$4</f>
        <v>5.0472350230414751</v>
      </c>
      <c r="F13" s="18">
        <f>(Data!G13-F$20)/(F$21-F$20)*($I$3-$I$4) + $I$4</f>
        <v>8.7837837837837824</v>
      </c>
    </row>
    <row r="14" spans="1:9" ht="15" x14ac:dyDescent="0.2">
      <c r="A14" s="8">
        <v>12</v>
      </c>
      <c r="B14" s="18">
        <f>(Data!C14-B$20)/(B$21-B$20)*($I$3-$I$4) + $I$4</f>
        <v>7.9617027138724348</v>
      </c>
      <c r="C14" s="18">
        <f>(Data!D14-C$20)/(C$21-C$20)*($I$3-$I$4) + $I$4</f>
        <v>4.9130434782608692</v>
      </c>
      <c r="D14" s="18">
        <f>(Data!E14-D$20)/(D$21-D$20)*($I$3-$I$4) + $I$4</f>
        <v>1</v>
      </c>
      <c r="E14" s="18">
        <f>(Data!F14-E$20)/(E$21-E$20)*($I$3-$I$4) + $I$4</f>
        <v>6.4504608294930881</v>
      </c>
      <c r="F14" s="18">
        <f>(Data!G14-F$20)/(F$21-F$20)*($I$3-$I$4) + $I$4</f>
        <v>5.135135135135136</v>
      </c>
    </row>
    <row r="15" spans="1:9" ht="15" x14ac:dyDescent="0.2">
      <c r="A15" s="8">
        <v>13</v>
      </c>
      <c r="B15" s="18">
        <f>(Data!C15-B$20)/(B$21-B$20)*($I$3-$I$4) + $I$4</f>
        <v>7.2190384350461496</v>
      </c>
      <c r="C15" s="18">
        <f>(Data!D15-C$20)/(C$21-C$20)*($I$3-$I$4) + $I$4</f>
        <v>5.695652173913043</v>
      </c>
      <c r="D15" s="18">
        <f>(Data!E15-D$20)/(D$21-D$20)*($I$3-$I$4) + $I$4</f>
        <v>7.2033057851239661</v>
      </c>
      <c r="E15" s="18">
        <f>(Data!F15-E$20)/(E$21-E$20)*($I$3-$I$4) + $I$4</f>
        <v>8.6970046082949324</v>
      </c>
      <c r="F15" s="18">
        <f>(Data!G15-F$20)/(F$21-F$20)*($I$3-$I$4) + $I$4</f>
        <v>3.9189189189189193</v>
      </c>
    </row>
    <row r="16" spans="1:9" ht="15" x14ac:dyDescent="0.2">
      <c r="A16" s="8">
        <v>14</v>
      </c>
      <c r="B16" s="18">
        <f>(Data!C16-B$20)/(B$21-B$20)*($I$3-$I$4) + $I$4</f>
        <v>4.1801901088304181</v>
      </c>
      <c r="C16" s="18">
        <f>(Data!D16-C$20)/(C$21-C$20)*($I$3-$I$4) + $I$4</f>
        <v>2.9565217391304346</v>
      </c>
      <c r="D16" s="18">
        <f>(Data!E16-D$20)/(D$21-D$20)*($I$3-$I$4) + $I$4</f>
        <v>5.8942148760330575</v>
      </c>
      <c r="E16" s="18">
        <f>(Data!F16-E$20)/(E$21-E$20)*($I$3-$I$4) + $I$4</f>
        <v>5.2131336405529956</v>
      </c>
      <c r="F16" s="18">
        <f>(Data!G16-F$20)/(F$21-F$20)*($I$3-$I$4) + $I$4</f>
        <v>7.8108108108108141</v>
      </c>
    </row>
    <row r="17" spans="1:6" ht="15" x14ac:dyDescent="0.2">
      <c r="A17" s="10">
        <v>15</v>
      </c>
      <c r="B17" s="18">
        <f>(Data!C17-B$20)/(B$21-B$20)*($I$3-$I$4) + $I$4</f>
        <v>9.1048353767736607</v>
      </c>
      <c r="C17" s="18">
        <f>(Data!D17-C$20)/(C$21-C$20)*($I$3-$I$4) + $I$4</f>
        <v>2.1739130434782608</v>
      </c>
      <c r="D17" s="18">
        <f>(Data!E17-D$20)/(D$21-D$20)*($I$3-$I$4) + $I$4</f>
        <v>9.0851239669421489</v>
      </c>
      <c r="E17" s="18">
        <f>(Data!F17-E$20)/(E$21-E$20)*($I$3-$I$4) + $I$4</f>
        <v>7.611751152073734</v>
      </c>
      <c r="F17" s="18">
        <f>(Data!G17-F$20)/(F$21-F$20)*($I$3-$I$4) + $I$4</f>
        <v>5.135135135135136</v>
      </c>
    </row>
    <row r="18" spans="1:6" ht="15.75" thickBot="1" x14ac:dyDescent="0.25">
      <c r="A18" s="10">
        <v>16</v>
      </c>
      <c r="B18" s="18">
        <f>(Data!C18-B$20)/(B$21-B$20)*($I$3-$I$4) + $I$4</f>
        <v>8.0014315063159955</v>
      </c>
      <c r="C18" s="18">
        <f>(Data!D18-C$20)/(C$21-C$20)*($I$3-$I$4) + $I$4</f>
        <v>3.7391304347826089</v>
      </c>
      <c r="D18" s="18">
        <f>(Data!E18-D$20)/(D$21-D$20)*($I$3-$I$4) + $I$4</f>
        <v>8.5644628099173552</v>
      </c>
      <c r="E18" s="18">
        <f>(Data!F18-E$20)/(E$21-E$20)*($I$3-$I$4) + $I$4</f>
        <v>4.4285714285714288</v>
      </c>
      <c r="F18" s="18">
        <f>(Data!G18-F$20)/(F$21-F$20)*($I$3-$I$4) + $I$4</f>
        <v>3.9164619164619179</v>
      </c>
    </row>
    <row r="19" spans="1:6" ht="15.75" thickTop="1" x14ac:dyDescent="0.2">
      <c r="A19" s="21"/>
      <c r="B19" s="21"/>
      <c r="C19" s="21"/>
      <c r="D19" s="21"/>
      <c r="E19" s="21"/>
      <c r="F19" s="21"/>
    </row>
    <row r="20" spans="1:6" ht="15" x14ac:dyDescent="0.2">
      <c r="A20" s="16" t="s">
        <v>41</v>
      </c>
      <c r="B20">
        <f>Stats!B12</f>
        <v>98.66</v>
      </c>
      <c r="C20">
        <f>Stats!C12</f>
        <v>8</v>
      </c>
      <c r="D20">
        <f>Stats!D12</f>
        <v>458700</v>
      </c>
      <c r="E20">
        <f>Stats!E12</f>
        <v>14.33</v>
      </c>
      <c r="F20">
        <f>Stats!F12</f>
        <v>0.83</v>
      </c>
    </row>
    <row r="21" spans="1:6" ht="15" x14ac:dyDescent="0.2">
      <c r="A21" s="16" t="s">
        <v>42</v>
      </c>
      <c r="B21">
        <f>Stats!B13</f>
        <v>171.25</v>
      </c>
      <c r="C21">
        <f>Stats!C13</f>
        <v>31</v>
      </c>
      <c r="D21">
        <f>Stats!D13</f>
        <v>579700</v>
      </c>
      <c r="E21">
        <f>Stats!E13</f>
        <v>40.369999999999997</v>
      </c>
      <c r="F21">
        <f>Stats!F13</f>
        <v>1.2</v>
      </c>
    </row>
    <row r="22" spans="1:6" ht="15" x14ac:dyDescent="0.2">
      <c r="A22" s="16"/>
    </row>
    <row r="24" spans="1:6" ht="15" x14ac:dyDescent="0.2">
      <c r="A24" s="2"/>
      <c r="B24" s="2"/>
      <c r="C24" s="2"/>
      <c r="D24" s="2"/>
      <c r="E24" s="2"/>
      <c r="F24" s="2"/>
    </row>
    <row r="25" spans="1:6" ht="15" x14ac:dyDescent="0.2">
      <c r="A25" s="2"/>
      <c r="B25" s="2"/>
      <c r="C25" s="2"/>
      <c r="D25" s="2"/>
      <c r="E25" s="2"/>
      <c r="F25" s="2"/>
    </row>
    <row r="26" spans="1:6" ht="15" x14ac:dyDescent="0.2">
      <c r="B26" s="2"/>
      <c r="C26" s="2"/>
      <c r="D26" s="2"/>
      <c r="E26" s="2"/>
      <c r="F26" s="2"/>
    </row>
    <row r="27" spans="1:6" ht="15" x14ac:dyDescent="0.2">
      <c r="B27" s="2"/>
      <c r="C27" s="2"/>
      <c r="D27" s="2"/>
      <c r="E27" s="2"/>
      <c r="F27" s="2"/>
    </row>
    <row r="28" spans="1:6" ht="15" x14ac:dyDescent="0.2">
      <c r="A28" s="2"/>
      <c r="B28" s="2"/>
      <c r="C28" s="2"/>
      <c r="D28" s="2"/>
      <c r="E28" s="2"/>
      <c r="F28" s="2"/>
    </row>
    <row r="29" spans="1:6" ht="15" x14ac:dyDescent="0.2">
      <c r="A29" s="2"/>
      <c r="B29" s="2"/>
      <c r="C29" s="2"/>
      <c r="D29" s="2"/>
      <c r="E29" s="2"/>
      <c r="F29" s="2"/>
    </row>
    <row r="30" spans="1:6" ht="15" x14ac:dyDescent="0.2">
      <c r="A30" s="2"/>
      <c r="B30" s="2"/>
      <c r="C30" s="2"/>
      <c r="D30" s="2"/>
      <c r="E30" s="2"/>
      <c r="F30" s="2"/>
    </row>
    <row r="31" spans="1:6" ht="15" x14ac:dyDescent="0.2">
      <c r="A31" s="2"/>
      <c r="B31" s="2"/>
      <c r="C31" s="2"/>
      <c r="D31" s="2"/>
      <c r="E31" s="2"/>
      <c r="F31" s="2"/>
    </row>
    <row r="32" spans="1:6" ht="15" x14ac:dyDescent="0.2">
      <c r="A32" s="2"/>
      <c r="B32" s="2"/>
      <c r="C32" s="2"/>
      <c r="D32" s="2"/>
      <c r="E32" s="2"/>
      <c r="F32" s="2"/>
    </row>
    <row r="33" spans="1:6" ht="15" x14ac:dyDescent="0.2">
      <c r="A33" s="2"/>
      <c r="B33" s="2"/>
      <c r="C33" s="2"/>
      <c r="D33" s="2"/>
      <c r="E33" s="2"/>
      <c r="F33" s="2"/>
    </row>
    <row r="34" spans="1:6" ht="15" x14ac:dyDescent="0.2">
      <c r="A34" s="2"/>
      <c r="B34" s="2"/>
      <c r="C34" s="2"/>
      <c r="D34" s="2"/>
      <c r="E34" s="2"/>
      <c r="F34" s="2"/>
    </row>
    <row r="35" spans="1:6" ht="15" x14ac:dyDescent="0.2">
      <c r="A35" s="2"/>
      <c r="B35" s="2"/>
      <c r="C35" s="2"/>
      <c r="D35" s="2"/>
      <c r="E35" s="2"/>
      <c r="F35" s="2"/>
    </row>
    <row r="36" spans="1:6" ht="15" x14ac:dyDescent="0.2">
      <c r="A36" s="2"/>
      <c r="B36" s="2"/>
      <c r="C36" s="2"/>
      <c r="D36" s="2"/>
      <c r="E36" s="2"/>
      <c r="F36" s="2"/>
    </row>
    <row r="37" spans="1:6" ht="15" x14ac:dyDescent="0.2">
      <c r="A37" s="2"/>
      <c r="B37" s="2"/>
      <c r="C37" s="2"/>
      <c r="D37" s="2"/>
      <c r="E37" s="2"/>
      <c r="F37" s="2"/>
    </row>
    <row r="38" spans="1:6" ht="15" x14ac:dyDescent="0.2">
      <c r="A38" s="2"/>
      <c r="B38" s="2"/>
      <c r="C38" s="2"/>
      <c r="D38" s="2"/>
      <c r="E38" s="2"/>
      <c r="F38" s="2"/>
    </row>
    <row r="39" spans="1:6" ht="15" x14ac:dyDescent="0.2">
      <c r="A39" s="2"/>
      <c r="B39" s="2"/>
      <c r="C39" s="2"/>
      <c r="D39" s="2"/>
      <c r="E39" s="2"/>
      <c r="F39" s="2"/>
    </row>
    <row r="40" spans="1:6" ht="15" x14ac:dyDescent="0.2">
      <c r="A40" s="2"/>
      <c r="B40" s="2"/>
      <c r="C40" s="2"/>
      <c r="D40" s="2"/>
      <c r="E40" s="2"/>
      <c r="F40" s="2"/>
    </row>
    <row r="41" spans="1:6" ht="15" x14ac:dyDescent="0.2">
      <c r="A41" s="2"/>
      <c r="B41" s="2"/>
      <c r="C41" s="2"/>
      <c r="D41" s="2"/>
      <c r="E41" s="2"/>
      <c r="F41" s="2"/>
    </row>
  </sheetData>
  <mergeCells count="1"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7529-A255-4C82-86BB-412F33829AFF}">
  <dimension ref="A1:P29"/>
  <sheetViews>
    <sheetView zoomScale="76" zoomScaleNormal="76" workbookViewId="0">
      <selection activeCell="G3" sqref="G3"/>
    </sheetView>
  </sheetViews>
  <sheetFormatPr defaultRowHeight="14.25" x14ac:dyDescent="0.2"/>
  <cols>
    <col min="1" max="1" width="17" bestFit="1" customWidth="1"/>
    <col min="2" max="2" width="22.125" bestFit="1" customWidth="1"/>
    <col min="3" max="3" width="19.625" bestFit="1" customWidth="1"/>
    <col min="4" max="4" width="25.875" bestFit="1" customWidth="1"/>
    <col min="6" max="6" width="17" bestFit="1" customWidth="1"/>
    <col min="7" max="7" width="28.5" bestFit="1" customWidth="1"/>
    <col min="8" max="8" width="19.625" bestFit="1" customWidth="1"/>
    <col min="9" max="9" width="25.875" bestFit="1" customWidth="1"/>
    <col min="10" max="10" width="13.125" customWidth="1"/>
    <col min="11" max="11" width="22.125" bestFit="1" customWidth="1"/>
    <col min="12" max="12" width="9.375" bestFit="1" customWidth="1"/>
    <col min="13" max="13" width="12.25" bestFit="1" customWidth="1"/>
    <col min="14" max="14" width="14" bestFit="1" customWidth="1"/>
    <col min="15" max="15" width="10.25" bestFit="1" customWidth="1"/>
    <col min="16" max="16" width="11.25" bestFit="1" customWidth="1"/>
  </cols>
  <sheetData>
    <row r="1" spans="1:16" ht="16.5" thickTop="1" thickBot="1" x14ac:dyDescent="0.25">
      <c r="A1" s="2" t="s">
        <v>32</v>
      </c>
      <c r="B1" s="2"/>
      <c r="C1" s="2"/>
      <c r="D1" s="2"/>
      <c r="E1" s="2"/>
      <c r="F1" s="22" t="s">
        <v>33</v>
      </c>
      <c r="G1" s="2"/>
      <c r="H1" s="2"/>
      <c r="I1" s="2"/>
      <c r="J1" s="2"/>
      <c r="K1" s="3" t="s">
        <v>11</v>
      </c>
      <c r="L1" s="34" t="s">
        <v>31</v>
      </c>
      <c r="M1" s="34"/>
      <c r="N1" s="3" t="s">
        <v>15</v>
      </c>
      <c r="O1" s="34" t="s">
        <v>16</v>
      </c>
      <c r="P1" s="34"/>
    </row>
    <row r="2" spans="1:16" ht="15.75" thickTop="1" x14ac:dyDescent="0.2">
      <c r="A2" s="20" t="s">
        <v>0</v>
      </c>
      <c r="B2" s="20" t="s">
        <v>31</v>
      </c>
      <c r="C2" s="20" t="s">
        <v>15</v>
      </c>
      <c r="D2" s="20" t="s">
        <v>16</v>
      </c>
      <c r="E2" s="2"/>
      <c r="F2" s="20" t="s">
        <v>0</v>
      </c>
      <c r="G2" s="20" t="s">
        <v>31</v>
      </c>
      <c r="H2" s="20" t="s">
        <v>15</v>
      </c>
      <c r="I2" s="20" t="s">
        <v>16</v>
      </c>
      <c r="J2" s="20"/>
      <c r="K2" s="3" t="s">
        <v>39</v>
      </c>
      <c r="L2" s="3" t="s">
        <v>1</v>
      </c>
      <c r="M2" s="3" t="s">
        <v>2</v>
      </c>
      <c r="N2" s="3" t="s">
        <v>3</v>
      </c>
      <c r="O2" s="3" t="s">
        <v>4</v>
      </c>
      <c r="P2" s="3" t="s">
        <v>5</v>
      </c>
    </row>
    <row r="3" spans="1:16" ht="15" x14ac:dyDescent="0.2">
      <c r="A3" s="4">
        <v>1</v>
      </c>
      <c r="B3" s="18">
        <f>$L$3*'Min-Max Normalization'!B3+$M$3*'Min-Max Normalization'!C3</f>
        <v>6.9902340123504842</v>
      </c>
      <c r="C3" s="18">
        <f>'Min-Max Normalization'!D3*$N$3</f>
        <v>1.9</v>
      </c>
      <c r="D3" s="18">
        <f>$O$3*'Min-Max Normalization'!E3+$P$3*'Min-Max Normalization'!F3</f>
        <v>4.11765163781293</v>
      </c>
      <c r="E3" s="2"/>
      <c r="F3" s="4">
        <v>1</v>
      </c>
      <c r="G3" s="18">
        <f>$L$4*'Min-Max Normalization'!B3+$M$4*'Min-Max Normalization'!C3</f>
        <v>6.6289230161059418</v>
      </c>
      <c r="H3" s="18">
        <f>'Min-Max Normalization'!D3*$N$4</f>
        <v>1.9</v>
      </c>
      <c r="I3" s="18">
        <f>$O$4*'Min-Max Normalization'!E3+$P$4*'Min-Max Normalization'!F3</f>
        <v>4.6616888778179115</v>
      </c>
      <c r="J3" s="18"/>
      <c r="K3" s="2" t="s">
        <v>32</v>
      </c>
      <c r="L3" s="2">
        <v>0.5</v>
      </c>
      <c r="M3" s="2">
        <v>0.5</v>
      </c>
      <c r="N3" s="2">
        <v>1</v>
      </c>
      <c r="O3" s="2">
        <v>0.5</v>
      </c>
      <c r="P3" s="2">
        <v>0.5</v>
      </c>
    </row>
    <row r="4" spans="1:16" ht="15.75" thickBot="1" x14ac:dyDescent="0.25">
      <c r="A4" s="8">
        <v>2</v>
      </c>
      <c r="B4" s="18">
        <f>$L$3*'Min-Max Normalization'!B4+$M$3*'Min-Max Normalization'!C4</f>
        <v>5.0297501751948097</v>
      </c>
      <c r="C4" s="18">
        <f>'Min-Max Normalization'!D4*$N$3</f>
        <v>4.1314049586776864</v>
      </c>
      <c r="D4" s="18">
        <f>$O$3*'Min-Max Normalization'!E4+$P$3*'Min-Max Normalization'!F4</f>
        <v>6.5788547764354215</v>
      </c>
      <c r="E4" s="2"/>
      <c r="F4" s="8">
        <v>2</v>
      </c>
      <c r="G4" s="18">
        <f>$L$4*'Min-Max Normalization'!B4+$M$4*'Min-Max Normalization'!C4</f>
        <v>4.0439370616386245</v>
      </c>
      <c r="H4" s="18">
        <f>'Min-Max Normalization'!D4*$N$4</f>
        <v>4.1314049586776864</v>
      </c>
      <c r="I4" s="18">
        <f>$O$4*'Min-Max Normalization'!E4+$P$4*'Min-Max Normalization'!F4</f>
        <v>6.1441649022294182</v>
      </c>
      <c r="J4" s="18"/>
      <c r="K4" s="2" t="s">
        <v>33</v>
      </c>
      <c r="L4" s="2">
        <v>0.3</v>
      </c>
      <c r="M4" s="2">
        <v>0.7</v>
      </c>
      <c r="N4" s="2">
        <v>1</v>
      </c>
      <c r="O4" s="2">
        <v>0.4</v>
      </c>
      <c r="P4" s="2">
        <v>0.6</v>
      </c>
    </row>
    <row r="5" spans="1:16" ht="15.75" thickTop="1" x14ac:dyDescent="0.2">
      <c r="A5" s="8">
        <v>3</v>
      </c>
      <c r="B5" s="18">
        <f>$L$3*'Min-Max Normalization'!B5+$M$3*'Min-Max Normalization'!C5</f>
        <v>6.4440574519187566</v>
      </c>
      <c r="C5" s="18">
        <f>'Min-Max Normalization'!D5*$N$3</f>
        <v>6.5264462809917356</v>
      </c>
      <c r="D5" s="18">
        <f>$O$3*'Min-Max Normalization'!E5+$P$3*'Min-Max Normalization'!F5</f>
        <v>5.445307634823763</v>
      </c>
      <c r="E5" s="2"/>
      <c r="F5" s="8">
        <v>3</v>
      </c>
      <c r="G5" s="18">
        <f>$L$4*'Min-Max Normalization'!B5+$M$4*'Min-Max Normalization'!C5</f>
        <v>5.5186083841947315</v>
      </c>
      <c r="H5" s="18">
        <f>'Min-Max Normalization'!D5*$N$4</f>
        <v>6.5264462809917356</v>
      </c>
      <c r="I5" s="18">
        <f>$O$4*'Min-Max Normalization'!E5+$P$4*'Min-Max Normalization'!F5</f>
        <v>6.0157055673184692</v>
      </c>
      <c r="J5" s="18"/>
      <c r="K5" s="21"/>
      <c r="L5" s="21"/>
      <c r="M5" s="21"/>
      <c r="N5" s="21"/>
      <c r="O5" s="21"/>
      <c r="P5" s="21"/>
    </row>
    <row r="6" spans="1:16" ht="15" x14ac:dyDescent="0.2">
      <c r="A6" s="8">
        <v>4</v>
      </c>
      <c r="B6" s="18">
        <f>$L$3*'Min-Max Normalization'!B6+$M$3*'Min-Max Normalization'!C6</f>
        <v>7.0236018855154327</v>
      </c>
      <c r="C6" s="18">
        <f>'Min-Max Normalization'!D6*$N$3</f>
        <v>8.9735537190082653</v>
      </c>
      <c r="D6" s="18">
        <f>$O$3*'Min-Max Normalization'!E6+$P$3*'Min-Max Normalization'!F6</f>
        <v>8.0087495329430816</v>
      </c>
      <c r="E6" s="2"/>
      <c r="F6" s="8">
        <v>4</v>
      </c>
      <c r="G6" s="18">
        <f>$L$4*'Min-Max Normalization'!B6+$M$4*'Min-Max Normalization'!C6</f>
        <v>7.118508957396215</v>
      </c>
      <c r="H6" s="18">
        <f>'Min-Max Normalization'!D6*$N$4</f>
        <v>8.9735537190082653</v>
      </c>
      <c r="I6" s="18">
        <f>$O$4*'Min-Max Normalization'!E6+$P$4*'Min-Max Normalization'!F6</f>
        <v>8.1151077344625726</v>
      </c>
      <c r="J6" s="18"/>
      <c r="K6" s="2"/>
    </row>
    <row r="7" spans="1:16" ht="15" x14ac:dyDescent="0.2">
      <c r="A7" s="8">
        <v>5</v>
      </c>
      <c r="B7" s="18">
        <f>$L$3*'Min-Max Normalization'!B7+$M$3*'Min-Max Normalization'!C7</f>
        <v>5.8934336386015556</v>
      </c>
      <c r="C7" s="18">
        <f>'Min-Max Normalization'!D7*$N$3</f>
        <v>9.1074380165289259</v>
      </c>
      <c r="D7" s="18">
        <f>$O$3*'Min-Max Normalization'!E7+$P$3*'Min-Max Normalization'!F7</f>
        <v>7.5553306762984169</v>
      </c>
      <c r="E7" s="2"/>
      <c r="F7" s="8">
        <v>5</v>
      </c>
      <c r="G7" s="18">
        <f>$L$4*'Min-Max Normalization'!B7+$M$4*'Min-Max Normalization'!C7</f>
        <v>4.8751906179435416</v>
      </c>
      <c r="H7" s="18">
        <f>'Min-Max Normalization'!D7*$N$4</f>
        <v>9.1074380165289259</v>
      </c>
      <c r="I7" s="18">
        <f>$O$4*'Min-Max Normalization'!E7+$P$4*'Min-Max Normalization'!F7</f>
        <v>7.7037240004981928</v>
      </c>
      <c r="J7" s="18"/>
      <c r="K7" s="2"/>
    </row>
    <row r="8" spans="1:16" ht="15" x14ac:dyDescent="0.2">
      <c r="A8" s="8">
        <v>6</v>
      </c>
      <c r="B8" s="18">
        <f>$L$3*'Min-Max Normalization'!B8+$M$3*'Min-Max Normalization'!C8</f>
        <v>7.0652173913043477</v>
      </c>
      <c r="C8" s="18">
        <f>'Min-Max Normalization'!D8*$N$3</f>
        <v>1.9818181818181819</v>
      </c>
      <c r="D8" s="18">
        <f>$O$3*'Min-Max Normalization'!E8+$P$3*'Min-Max Normalization'!F8</f>
        <v>8.783783783783786</v>
      </c>
      <c r="E8" s="2"/>
      <c r="F8" s="8">
        <v>6</v>
      </c>
      <c r="G8" s="18">
        <f>$L$4*'Min-Max Normalization'!B8+$M$4*'Min-Max Normalization'!C8</f>
        <v>5.891304347826086</v>
      </c>
      <c r="H8" s="18">
        <f>'Min-Max Normalization'!D8*$N$4</f>
        <v>1.9818181818181819</v>
      </c>
      <c r="I8" s="18">
        <f>$O$4*'Min-Max Normalization'!E8+$P$4*'Min-Max Normalization'!F8</f>
        <v>8.5405405405405421</v>
      </c>
      <c r="J8" s="18"/>
      <c r="K8" s="2"/>
    </row>
    <row r="9" spans="1:16" ht="15" x14ac:dyDescent="0.2">
      <c r="A9" s="8">
        <v>7</v>
      </c>
      <c r="B9" s="18">
        <f>$L$3*'Min-Max Normalization'!B9+$M$3*'Min-Max Normalization'!C9</f>
        <v>5.5</v>
      </c>
      <c r="C9" s="18">
        <f>'Min-Max Normalization'!D9*$N$3</f>
        <v>5.723140495867769</v>
      </c>
      <c r="D9" s="18">
        <f>$O$3*'Min-Max Normalization'!E9+$P$3*'Min-Max Normalization'!F9</f>
        <v>2.5587557603686637</v>
      </c>
      <c r="E9" s="2"/>
      <c r="F9" s="8">
        <v>7</v>
      </c>
      <c r="G9" s="18">
        <f>$L$4*'Min-Max Normalization'!B9+$M$4*'Min-Max Normalization'!C9</f>
        <v>7.3</v>
      </c>
      <c r="H9" s="18">
        <f>'Min-Max Normalization'!D9*$N$4</f>
        <v>5.723140495867769</v>
      </c>
      <c r="I9" s="18">
        <f>$O$4*'Min-Max Normalization'!E9+$P$4*'Min-Max Normalization'!F9</f>
        <v>2.2470046082949309</v>
      </c>
      <c r="J9" s="18"/>
      <c r="K9" s="2"/>
    </row>
    <row r="10" spans="1:16" ht="15" x14ac:dyDescent="0.2">
      <c r="A10" s="8">
        <v>8</v>
      </c>
      <c r="B10" s="18">
        <f>$L$3*'Min-Max Normalization'!B10+$M$3*'Min-Max Normalization'!C10</f>
        <v>1.2349497175919553</v>
      </c>
      <c r="C10" s="18">
        <f>'Min-Max Normalization'!D10*$N$3</f>
        <v>6.3776859504132233</v>
      </c>
      <c r="D10" s="18">
        <f>$O$3*'Min-Max Normalization'!E10+$P$3*'Min-Max Normalization'!F10</f>
        <v>3.067567567567568</v>
      </c>
      <c r="E10" s="2"/>
      <c r="F10" s="8">
        <v>8</v>
      </c>
      <c r="G10" s="18">
        <f>$L$4*'Min-Max Normalization'!B10+$M$4*'Min-Max Normalization'!C10</f>
        <v>1.1409698305551732</v>
      </c>
      <c r="H10" s="18">
        <f>'Min-Max Normalization'!D10*$N$4</f>
        <v>6.3776859504132233</v>
      </c>
      <c r="I10" s="18">
        <f>$O$4*'Min-Max Normalization'!E10+$P$4*'Min-Max Normalization'!F10</f>
        <v>3.4810810810810815</v>
      </c>
      <c r="J10" s="18"/>
      <c r="K10" s="2"/>
    </row>
    <row r="11" spans="1:16" ht="15" x14ac:dyDescent="0.2">
      <c r="A11" s="8">
        <v>9</v>
      </c>
      <c r="B11" s="18">
        <f>$L$3*'Min-Max Normalization'!B11+$M$3*'Min-Max Normalization'!C11</f>
        <v>4.0192804135196489</v>
      </c>
      <c r="C11" s="18">
        <f>'Min-Max Normalization'!D11*$N$3</f>
        <v>4.8008264462809915</v>
      </c>
      <c r="D11" s="18">
        <f>$O$3*'Min-Max Normalization'!E11+$P$3*'Min-Max Normalization'!F11</f>
        <v>6.6177139120687523</v>
      </c>
      <c r="E11" s="2"/>
      <c r="F11" s="8">
        <v>9</v>
      </c>
      <c r="G11" s="18">
        <f>$L$4*'Min-Max Normalization'!B11+$M$4*'Min-Max Normalization'!C11</f>
        <v>3.4376552046335287</v>
      </c>
      <c r="H11" s="18">
        <f>'Min-Max Normalization'!D11*$N$4</f>
        <v>4.8008264462809915</v>
      </c>
      <c r="I11" s="18">
        <f>$O$4*'Min-Max Normalization'!E11+$P$4*'Min-Max Normalization'!F11</f>
        <v>5.9806576161414888</v>
      </c>
      <c r="J11" s="18"/>
      <c r="K11" s="2"/>
    </row>
    <row r="12" spans="1:16" ht="15" x14ac:dyDescent="0.2">
      <c r="A12" s="8">
        <v>10</v>
      </c>
      <c r="B12" s="18">
        <f>$L$3*'Min-Max Normalization'!B12+$M$3*'Min-Max Normalization'!C12</f>
        <v>5.5767892331558429</v>
      </c>
      <c r="C12" s="18">
        <f>'Min-Max Normalization'!D12*$N$3</f>
        <v>10</v>
      </c>
      <c r="D12" s="18">
        <f>$O$3*'Min-Max Normalization'!E12+$P$3*'Min-Max Normalization'!F12</f>
        <v>6.1981566820276495</v>
      </c>
      <c r="E12" s="2"/>
      <c r="F12" s="8">
        <v>10</v>
      </c>
      <c r="G12" s="18">
        <f>$L$4*'Min-Max Normalization'!B12+$M$4*'Min-Max Normalization'!C12</f>
        <v>4.9982474529369831</v>
      </c>
      <c r="H12" s="18">
        <f>'Min-Max Normalization'!D12*$N$4</f>
        <v>10</v>
      </c>
      <c r="I12" s="18">
        <f>$O$4*'Min-Max Normalization'!E12+$P$4*'Min-Max Normalization'!F12</f>
        <v>6.9585253456221201</v>
      </c>
      <c r="J12" s="18"/>
      <c r="K12" s="2"/>
    </row>
    <row r="13" spans="1:16" ht="15" x14ac:dyDescent="0.2">
      <c r="A13" s="8">
        <v>11</v>
      </c>
      <c r="B13" s="18">
        <f>$L$3*'Min-Max Normalization'!B13+$M$3*'Min-Max Normalization'!C13</f>
        <v>5.7057595668345735</v>
      </c>
      <c r="C13" s="18">
        <f>'Min-Max Normalization'!D13*$N$3</f>
        <v>7.6644628099173548</v>
      </c>
      <c r="D13" s="18">
        <f>$O$3*'Min-Max Normalization'!E13+$P$3*'Min-Max Normalization'!F13</f>
        <v>6.9155094034126288</v>
      </c>
      <c r="E13" s="2"/>
      <c r="F13" s="8">
        <v>11</v>
      </c>
      <c r="G13" s="18">
        <f>$L$4*'Min-Max Normalization'!B13+$M$4*'Min-Max Normalization'!C13</f>
        <v>5.8582383487963963</v>
      </c>
      <c r="H13" s="18">
        <f>'Min-Max Normalization'!D13*$N$4</f>
        <v>7.6644628099173548</v>
      </c>
      <c r="I13" s="18">
        <f>$O$4*'Min-Max Normalization'!E13+$P$4*'Min-Max Normalization'!F13</f>
        <v>7.2891642794868599</v>
      </c>
      <c r="J13" s="18"/>
      <c r="K13" s="2"/>
    </row>
    <row r="14" spans="1:16" ht="15" x14ac:dyDescent="0.2">
      <c r="A14" s="8">
        <v>12</v>
      </c>
      <c r="B14" s="18">
        <f>$L$3*'Min-Max Normalization'!B14+$M$3*'Min-Max Normalization'!C14</f>
        <v>6.4373730960666524</v>
      </c>
      <c r="C14" s="18">
        <f>'Min-Max Normalization'!D14*$N$3</f>
        <v>1</v>
      </c>
      <c r="D14" s="18">
        <f>$O$3*'Min-Max Normalization'!E14+$P$3*'Min-Max Normalization'!F14</f>
        <v>5.792797982314112</v>
      </c>
      <c r="E14" s="2"/>
      <c r="F14" s="8">
        <v>12</v>
      </c>
      <c r="G14" s="18">
        <f>$L$4*'Min-Max Normalization'!B14+$M$4*'Min-Max Normalization'!C14</f>
        <v>5.8276412489443388</v>
      </c>
      <c r="H14" s="18">
        <f>'Min-Max Normalization'!D14*$N$4</f>
        <v>1</v>
      </c>
      <c r="I14" s="18">
        <f>$O$4*'Min-Max Normalization'!E14+$P$4*'Min-Max Normalization'!F14</f>
        <v>5.6612654128783166</v>
      </c>
      <c r="J14" s="18"/>
      <c r="K14" s="2"/>
    </row>
    <row r="15" spans="1:16" ht="15" x14ac:dyDescent="0.2">
      <c r="A15" s="8">
        <v>13</v>
      </c>
      <c r="B15" s="18">
        <f>$L$3*'Min-Max Normalization'!B15+$M$3*'Min-Max Normalization'!C15</f>
        <v>6.4573453044795963</v>
      </c>
      <c r="C15" s="18">
        <f>'Min-Max Normalization'!D15*$N$3</f>
        <v>7.2033057851239661</v>
      </c>
      <c r="D15" s="18">
        <f>$O$3*'Min-Max Normalization'!E15+$P$3*'Min-Max Normalization'!F15</f>
        <v>6.3079617636069258</v>
      </c>
      <c r="E15" s="2"/>
      <c r="F15" s="8">
        <v>13</v>
      </c>
      <c r="G15" s="18">
        <f>$L$4*'Min-Max Normalization'!B15+$M$4*'Min-Max Normalization'!C15</f>
        <v>6.1526680522529746</v>
      </c>
      <c r="H15" s="18">
        <f>'Min-Max Normalization'!D15*$N$4</f>
        <v>7.2033057851239661</v>
      </c>
      <c r="I15" s="18">
        <f>$O$4*'Min-Max Normalization'!E15+$P$4*'Min-Max Normalization'!F15</f>
        <v>5.8301531946693244</v>
      </c>
      <c r="J15" s="18"/>
      <c r="K15" s="2"/>
    </row>
    <row r="16" spans="1:16" ht="15" x14ac:dyDescent="0.2">
      <c r="A16" s="8">
        <v>14</v>
      </c>
      <c r="B16" s="18">
        <f>$L$3*'Min-Max Normalization'!B16+$M$3*'Min-Max Normalization'!C16</f>
        <v>3.5683559239804263</v>
      </c>
      <c r="C16" s="18">
        <f>'Min-Max Normalization'!D16*$N$3</f>
        <v>5.8942148760330575</v>
      </c>
      <c r="D16" s="18">
        <f>$O$3*'Min-Max Normalization'!E16+$P$3*'Min-Max Normalization'!F16</f>
        <v>6.5119722256819053</v>
      </c>
      <c r="E16" s="2"/>
      <c r="F16" s="8">
        <v>14</v>
      </c>
      <c r="G16" s="18">
        <f>$L$4*'Min-Max Normalization'!B16+$M$4*'Min-Max Normalization'!C16</f>
        <v>3.3236222500404295</v>
      </c>
      <c r="H16" s="18">
        <f>'Min-Max Normalization'!D16*$N$4</f>
        <v>5.8942148760330575</v>
      </c>
      <c r="I16" s="18">
        <f>$O$4*'Min-Max Normalization'!E16+$P$4*'Min-Max Normalization'!F16</f>
        <v>6.7717399427076863</v>
      </c>
      <c r="J16" s="18"/>
      <c r="K16" s="2"/>
    </row>
    <row r="17" spans="1:11" ht="15" x14ac:dyDescent="0.2">
      <c r="A17" s="10">
        <v>15</v>
      </c>
      <c r="B17" s="18">
        <f>$L$3*'Min-Max Normalization'!B17+$M$3*'Min-Max Normalization'!C17</f>
        <v>5.6393742101259612</v>
      </c>
      <c r="C17" s="18">
        <f>'Min-Max Normalization'!D17*$N$3</f>
        <v>9.0851239669421489</v>
      </c>
      <c r="D17" s="18">
        <f>$O$3*'Min-Max Normalization'!E17+$P$3*'Min-Max Normalization'!F17</f>
        <v>6.373443143604435</v>
      </c>
      <c r="E17" s="2"/>
      <c r="F17" s="10">
        <v>15</v>
      </c>
      <c r="G17" s="18">
        <f>$L$4*'Min-Max Normalization'!B17+$M$4*'Min-Max Normalization'!C17</f>
        <v>4.2531897434668808</v>
      </c>
      <c r="H17" s="18">
        <f>'Min-Max Normalization'!D17*$N$4</f>
        <v>9.0851239669421489</v>
      </c>
      <c r="I17" s="18">
        <f>$O$4*'Min-Max Normalization'!E17+$P$4*'Min-Max Normalization'!F17</f>
        <v>6.125781541910575</v>
      </c>
      <c r="J17" s="18"/>
      <c r="K17" s="2"/>
    </row>
    <row r="18" spans="1:11" ht="15" x14ac:dyDescent="0.2">
      <c r="A18" s="10">
        <v>16</v>
      </c>
      <c r="B18" s="19">
        <f>$L$3*'Min-Max Normalization'!B18+$M$3*'Min-Max Normalization'!C18</f>
        <v>5.8702809705493024</v>
      </c>
      <c r="C18" s="18">
        <f>'Min-Max Normalization'!D18*$N$3</f>
        <v>8.5644628099173552</v>
      </c>
      <c r="D18" s="18">
        <f>$O$3*'Min-Max Normalization'!E18+$P$3*'Min-Max Normalization'!F18</f>
        <v>4.1725166725166734</v>
      </c>
      <c r="E18" s="2"/>
      <c r="F18" s="10">
        <v>16</v>
      </c>
      <c r="G18" s="19">
        <f>$L$4*'Min-Max Normalization'!B18+$M$4*'Min-Max Normalization'!C18</f>
        <v>5.0178207562426245</v>
      </c>
      <c r="H18" s="18">
        <f>'Min-Max Normalization'!D18*$N$4</f>
        <v>8.5644628099173552</v>
      </c>
      <c r="I18" s="18">
        <f>$O$4*'Min-Max Normalization'!E18+$P$4*'Min-Max Normalization'!F18</f>
        <v>4.1213057213057223</v>
      </c>
      <c r="J18" s="18"/>
      <c r="K18" s="2"/>
    </row>
    <row r="19" spans="1:11" ht="15" x14ac:dyDescent="0.2">
      <c r="A19" s="16"/>
      <c r="B19" s="16"/>
      <c r="C19" s="16"/>
      <c r="D19" s="16"/>
      <c r="E19" s="2"/>
      <c r="F19" s="16"/>
      <c r="G19" s="16"/>
      <c r="H19" s="16"/>
      <c r="I19" s="16"/>
      <c r="J19" s="16"/>
      <c r="K19" s="2"/>
    </row>
    <row r="28" spans="1:11" ht="33" customHeight="1" x14ac:dyDescent="0.2"/>
    <row r="29" spans="1:11" ht="30" customHeight="1" x14ac:dyDescent="0.2"/>
  </sheetData>
  <mergeCells count="2">
    <mergeCell ref="L1:M1"/>
    <mergeCell ref="O1:P1"/>
  </mergeCell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6435-0933-48CF-BD71-1C05D2F8B32F}">
  <dimension ref="A1:K22"/>
  <sheetViews>
    <sheetView zoomScaleNormal="100" workbookViewId="0">
      <selection activeCell="A8" sqref="A8"/>
    </sheetView>
  </sheetViews>
  <sheetFormatPr defaultRowHeight="14.25" x14ac:dyDescent="0.2"/>
  <cols>
    <col min="1" max="1" width="19" customWidth="1"/>
    <col min="2" max="2" width="9.125" bestFit="1" customWidth="1"/>
    <col min="3" max="3" width="12.5" bestFit="1" customWidth="1"/>
    <col min="4" max="4" width="12.875" bestFit="1" customWidth="1"/>
  </cols>
  <sheetData>
    <row r="1" spans="1:11" ht="30" x14ac:dyDescent="0.2">
      <c r="A1" s="23" t="s">
        <v>11</v>
      </c>
      <c r="B1" s="23" t="s">
        <v>40</v>
      </c>
      <c r="C1" s="23" t="s">
        <v>37</v>
      </c>
      <c r="D1" s="23" t="s">
        <v>38</v>
      </c>
      <c r="E1" s="2"/>
      <c r="F1" s="2"/>
      <c r="G1" s="2"/>
      <c r="H1" s="2"/>
      <c r="I1" s="2"/>
      <c r="J1" s="2"/>
      <c r="K1" s="2"/>
    </row>
    <row r="2" spans="1:11" ht="15" x14ac:dyDescent="0.2">
      <c r="A2" s="24" t="s">
        <v>31</v>
      </c>
      <c r="B2" s="24">
        <v>10</v>
      </c>
      <c r="C2" s="24">
        <f>'Family KPIs'!B18</f>
        <v>5.8702809705493024</v>
      </c>
      <c r="D2" s="24">
        <f>'Family KPIs'!G18</f>
        <v>5.0178207562426245</v>
      </c>
      <c r="E2" s="2"/>
      <c r="F2" s="2"/>
      <c r="G2" s="2"/>
      <c r="H2" s="2"/>
      <c r="I2" s="2"/>
      <c r="J2" s="2"/>
      <c r="K2" s="2"/>
    </row>
    <row r="3" spans="1:11" ht="15" x14ac:dyDescent="0.2">
      <c r="A3" s="24" t="s">
        <v>15</v>
      </c>
      <c r="B3" s="24">
        <v>10</v>
      </c>
      <c r="C3" s="24">
        <f>'Family KPIs'!C18</f>
        <v>8.5644628099173552</v>
      </c>
      <c r="D3" s="24">
        <f>'Family KPIs'!H18</f>
        <v>8.5644628099173552</v>
      </c>
      <c r="E3" s="2"/>
      <c r="F3" s="2"/>
      <c r="G3" s="2"/>
      <c r="H3" s="2"/>
      <c r="I3" s="2"/>
      <c r="J3" s="2"/>
      <c r="K3" s="2"/>
    </row>
    <row r="4" spans="1:11" ht="15" x14ac:dyDescent="0.2">
      <c r="A4" s="25" t="s">
        <v>16</v>
      </c>
      <c r="B4" s="19">
        <v>10</v>
      </c>
      <c r="C4" s="18">
        <f>'Family KPIs'!D18</f>
        <v>4.1725166725166734</v>
      </c>
      <c r="D4" s="18">
        <f>'Family KPIs'!I18</f>
        <v>4.1213057213057223</v>
      </c>
      <c r="E4" s="2"/>
      <c r="F4" s="2"/>
      <c r="G4" s="2"/>
      <c r="H4" s="2"/>
      <c r="I4" s="2"/>
      <c r="J4" s="2"/>
      <c r="K4" s="2"/>
    </row>
    <row r="5" spans="1:11" ht="15" x14ac:dyDescent="0.2">
      <c r="A5" s="24"/>
      <c r="B5" s="24"/>
      <c r="C5" s="24"/>
      <c r="D5" s="24"/>
      <c r="E5" s="2"/>
      <c r="F5" s="2"/>
      <c r="G5" s="2"/>
      <c r="H5" s="2"/>
      <c r="I5" s="2"/>
      <c r="J5" s="2"/>
      <c r="K5" s="2"/>
    </row>
    <row r="6" spans="1:11" ht="15" x14ac:dyDescent="0.2">
      <c r="E6" s="2"/>
      <c r="F6" s="2"/>
      <c r="G6" s="2"/>
      <c r="H6" s="2"/>
      <c r="I6" s="2"/>
      <c r="J6" s="2"/>
      <c r="K6" s="2"/>
    </row>
    <row r="7" spans="1:11" ht="15" x14ac:dyDescent="0.2">
      <c r="E7" s="2"/>
      <c r="F7" s="2"/>
      <c r="G7" s="2"/>
      <c r="H7" s="2"/>
      <c r="I7" s="2"/>
      <c r="J7" s="2"/>
      <c r="K7" s="2"/>
    </row>
    <row r="8" spans="1:11" ht="15" x14ac:dyDescent="0.2">
      <c r="E8" s="2"/>
      <c r="F8" s="2"/>
      <c r="G8" s="2"/>
      <c r="H8" s="2"/>
      <c r="I8" s="2"/>
      <c r="J8" s="2"/>
      <c r="K8" s="2"/>
    </row>
    <row r="9" spans="1:11" ht="15" x14ac:dyDescent="0.2">
      <c r="E9" s="2"/>
      <c r="F9" s="2"/>
      <c r="G9" s="2"/>
      <c r="H9" s="2"/>
      <c r="I9" s="2"/>
      <c r="J9" s="2"/>
      <c r="K9" s="2"/>
    </row>
    <row r="10" spans="1:11" ht="15" x14ac:dyDescent="0.2">
      <c r="E10" s="2"/>
      <c r="F10" s="2"/>
      <c r="G10" s="2"/>
      <c r="H10" s="2"/>
      <c r="I10" s="2"/>
      <c r="J10" s="2"/>
      <c r="K10" s="2"/>
    </row>
    <row r="11" spans="1:11" ht="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" x14ac:dyDescent="0.2">
      <c r="D21" s="2"/>
      <c r="E21" s="2"/>
      <c r="F21" s="2"/>
      <c r="G21" s="2"/>
      <c r="H21" s="2"/>
      <c r="I21" s="2"/>
      <c r="J21" s="2"/>
      <c r="K21" s="2"/>
    </row>
    <row r="22" spans="1:11" ht="15" x14ac:dyDescent="0.2">
      <c r="D22" s="2"/>
      <c r="E22" s="2"/>
      <c r="F22" s="2"/>
      <c r="G22" s="2"/>
      <c r="H22" s="2"/>
      <c r="I22" s="2"/>
      <c r="J22" s="2"/>
      <c r="K22" s="2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Stats</vt:lpstr>
      <vt:lpstr>Min-Max Normalization</vt:lpstr>
      <vt:lpstr>Family KPIs</vt:lpstr>
      <vt:lpstr>Radar Plot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 Beirigo, Breno (UT-BMS)</dc:creator>
  <cp:lastModifiedBy>Breno Beirigo</cp:lastModifiedBy>
  <dcterms:created xsi:type="dcterms:W3CDTF">2024-02-04T04:47:01Z</dcterms:created>
  <dcterms:modified xsi:type="dcterms:W3CDTF">2024-02-08T17:56:11Z</dcterms:modified>
</cp:coreProperties>
</file>